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cue sheet" sheetId="1" r:id="rId1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<sst xmlns="http://schemas.openxmlformats.org/spreadsheetml/2006/main" count="184" uniqueCount="127">
  <si>
    <t>2009 Arizona Brevet Series</t>
  </si>
  <si>
    <t>600 km Brevet: Tombstone</t>
  </si>
  <si>
    <t>Time Limit:  40 hour limit  Start: 5 AM</t>
  </si>
  <si>
    <t>Go</t>
  </si>
  <si>
    <t>Checkpoint #1 WalMart, Florence Blvd, Casa Grande</t>
  </si>
  <si>
    <t>Registration opens: 4 AM   Ride Starts: 5 AM</t>
  </si>
  <si>
    <t>Checkpoint #2  Circle K, Marana, AZ</t>
  </si>
  <si>
    <t>Open: 7:02    Closes: 9:36</t>
  </si>
  <si>
    <t>43 miles from start</t>
  </si>
  <si>
    <t>Checkpoint #3 Any store at the intersection of Continental &amp; I-19 (for example,McDonalds, Safeway)</t>
  </si>
  <si>
    <t>Open: 9:53  Closes: 16:04</t>
  </si>
  <si>
    <t xml:space="preserve">103 miles completed. </t>
  </si>
  <si>
    <t>Checkpoint # 4 Elgin Club, Elgin, AZ</t>
  </si>
  <si>
    <t>Open: 12:40 Sat  Closes:  22:08 Sat</t>
  </si>
  <si>
    <t>159.5 miles completed; Volunteer staffed - food and water available. Your drop bags are here.</t>
  </si>
  <si>
    <t>Checkpoint # 5 Circle K, Tombstone, AZ</t>
  </si>
  <si>
    <t>corner of Bruce and Sumner (Hwy 80); store open 24 hours</t>
  </si>
  <si>
    <t>Open: 14:23 Sat  Closes:1:48 Sun</t>
  </si>
  <si>
    <t>193.7 miles completed.</t>
  </si>
  <si>
    <t xml:space="preserve"> </t>
  </si>
  <si>
    <t>Checkpoint #6 Elgin Club</t>
  </si>
  <si>
    <t>Open: 16:06 Sat  Closes: 5:28 Sun</t>
  </si>
  <si>
    <t>228 miles completed. Volunteered staff. Dinner &amp; sleep stop.</t>
  </si>
  <si>
    <t>&lt;0.1</t>
  </si>
  <si>
    <t>Checkpoint #7  Circle K or Diamond Shamrock, corner of Mission &amp; Drexel</t>
  </si>
  <si>
    <t>Open:  19:46 Sat  Close: 12:56 Sun</t>
  </si>
  <si>
    <t>298 miles completed; Stores open 24 hrs.</t>
  </si>
  <si>
    <t>Checkpoint #8  Circle K in Marana; open 24 hours</t>
  </si>
  <si>
    <t>Open:  21:34 Sat  Close: 16:32 Sun</t>
  </si>
  <si>
    <t>331 miles completed</t>
  </si>
  <si>
    <t>Checkpoint #9 Wal Mart, Florence Blvd, Casa Grande</t>
  </si>
  <si>
    <t xml:space="preserve">Open: 23:48 Sat  Closes:  21:00 Sun </t>
  </si>
  <si>
    <t>374.6 completed</t>
  </si>
  <si>
    <t xml:space="preserve">  </t>
  </si>
  <si>
    <t>Leg</t>
  </si>
  <si>
    <t>Cum</t>
  </si>
  <si>
    <t>Directions</t>
  </si>
  <si>
    <t>L (S) out of parking lot onto Arizola.</t>
  </si>
  <si>
    <t>L (E) onto E Main St. Becomes Jimmy Kerr Blvd. In Eloy becomes Frontier St.</t>
  </si>
  <si>
    <t>Go under I-10.</t>
  </si>
  <si>
    <t>L (N) onto SR 87 to Coolidge. (If you cross over I-10, you went too far.)</t>
  </si>
  <si>
    <t>At stop sign, cross SR 87 to Milligan St</t>
  </si>
  <si>
    <t>R (S) on Vail Rd.  Becomes Picacho Blvd.</t>
  </si>
  <si>
    <t>At end, L (S) onto Frontage Road AKA Camino Adelante.</t>
  </si>
  <si>
    <t>R (W) under I-10. Sign says 'Marana Rd'.</t>
  </si>
  <si>
    <t>R (W) on W Marana Rd (in front of Circle K). Sometimes called Trico Marana Rd.</t>
  </si>
  <si>
    <t>L (W) out of checkpoint onto Marana Rd</t>
  </si>
  <si>
    <t>L (S) on Sanders Rd.</t>
  </si>
  <si>
    <t>At end L (E) Avra Valley Rd</t>
  </si>
  <si>
    <t>R (S) Sandario Rd</t>
  </si>
  <si>
    <t>L (SE) on Mile Wide Rd. Becomes Kinney Rd.</t>
  </si>
  <si>
    <t>Bear R to stay on Kinney Rd. Don't go to Gates Pass.</t>
  </si>
  <si>
    <t>Straight at light to stay on Kinney Rd. Cross Ajo Way. FOOD: McDonalds on left.</t>
  </si>
  <si>
    <t>1st L after Circle K onto Calle Don Miguel</t>
  </si>
  <si>
    <t>R (S) at end on Camino de Oeste</t>
  </si>
  <si>
    <t>At stop sign, L (E) on W Irvington.</t>
  </si>
  <si>
    <t>At light R (S) on Mission Road.</t>
  </si>
  <si>
    <t>Circle K - Check water - no services next 30 miles. Not an official checkpoint</t>
  </si>
  <si>
    <t>At end, L (E) on Duval Mine Rd</t>
  </si>
  <si>
    <t>R (E) on W Continental Rd</t>
  </si>
  <si>
    <t>L at light into the Shopping Center or R into the convenience store. (If you get to I-19 you went too far.)</t>
  </si>
  <si>
    <t>Open checkpoint: Choose your poison. Collect receipt.</t>
  </si>
  <si>
    <t>Leave the checkpoint and continue on your way.</t>
  </si>
  <si>
    <t>Go under I-19. Becomes E. Continental Rd. Becomes Old Nogale Hwy.</t>
  </si>
  <si>
    <t xml:space="preserve"> R (N) at stop sign on Nogales Hwy (Bus. 19)</t>
  </si>
  <si>
    <t>R (E) on Sahuarita Rd</t>
  </si>
  <si>
    <t>Cross Houghton Rd at stop signs. CHECK WATER. No services next 28 miles.  Road Runner Market on corner. Open 5:30 am to midnight.</t>
  </si>
  <si>
    <t>At end, R (S) on SR 83. (May be unmarked)</t>
  </si>
  <si>
    <t>FYI: Secret water stash is at this intersection - straight ahead of you across the road behind the guard rail. Water jugs will be there Saturday night for sleepless riders.</t>
  </si>
  <si>
    <t>Straight at light to stay on SR 83. Food and water at convenience stores.</t>
  </si>
  <si>
    <t>Bear R to stay on SR 83. Don't miss this turn!!! Yellow &amp; black arrows point the way to the right. Don't get on Lower Elgin Rd. If you're on dirt road you went the wrong way.</t>
  </si>
  <si>
    <t>L on Elgin Rd</t>
  </si>
  <si>
    <t>Bear L to stay on Elgin Rd</t>
  </si>
  <si>
    <t>R up dirt road immediately after the Village of Elgin Winery. Sharp hill and loose stones. You may have to walk.</t>
  </si>
  <si>
    <t>Elgin Club is a beige and brick building.</t>
  </si>
  <si>
    <t>Go down the dirt driveway down the hill behind the Elgin Club.</t>
  </si>
  <si>
    <t>R out of the driveway but stay left and go over the one lane bridge. This is Elgin Rd</t>
  </si>
  <si>
    <t>R (W) at end onto SR 82 towards Tombstone.</t>
  </si>
  <si>
    <t>Cross SR 90 at Mustang Corner. Shell Food Mart open 24 hrs.</t>
  </si>
  <si>
    <t>At end, R (S) on SR 80.</t>
  </si>
  <si>
    <t>L into Circle K checkpoint.</t>
  </si>
  <si>
    <t xml:space="preserve">If you don't want to go to Tombstone, skip this next part and go back the way you came. To go directly  to the next checkpoint back in Elgin, R (N) out of the checkpoint. </t>
  </si>
  <si>
    <t>Tour of Tombstone</t>
  </si>
  <si>
    <t>If you're taking the optional tour through Tombstone, go L (S) out of the Circle K checkpoint and continue on SR 80. Becomes Fremont St</t>
  </si>
  <si>
    <t xml:space="preserve"> R (S) on South 1st Street.</t>
  </si>
  <si>
    <t>Go 1 block. L (E) on E Allen St. Go slow! Gun fighters and outlaws may be present. Sign says 'Road Closed'. If you're riding, be mindful of horses.</t>
  </si>
  <si>
    <t>L (N) at the Bird Cage Theater (5th Street)</t>
  </si>
  <si>
    <t>L (W) on SR 80, also called Fremont St.</t>
  </si>
  <si>
    <t>You're back on the Circle K. Reset your cycle computer for the trip back to Elgin.</t>
  </si>
  <si>
    <t>At this point everyone has left the Circle K behind and to their right. Everyone is heading north on SR 80 back to Elgin and Sonoita.</t>
  </si>
  <si>
    <t>L (W) on SR 82.</t>
  </si>
  <si>
    <t>Cross SR 90 at Mustang Corner. FOOD: Shell Food Mart. Open 24 hours.</t>
  </si>
  <si>
    <t>Sign says 'Tourist Attraction Winery' Another sign points left to Elgin. Turn L (W) on Upper Elgin Rd. (Don't miss this turn!!!)</t>
  </si>
  <si>
    <t>L  after the one lane bridge onto the dirt driveway. Go up the hill to the Elgin Club.</t>
  </si>
  <si>
    <t>Take the dirt driveway down the hill behind the Elgin Club.</t>
  </si>
  <si>
    <t>L at the end of the driveway onto Elgin Rd and go past the Village of Elgin Winery. Then bear left to stay on Elgin Rd. (Don't take Lower Elgin Rd.)</t>
  </si>
  <si>
    <t>R (N) at end onto SR Hwy 83.</t>
  </si>
  <si>
    <t>Go straight to stay on SR Hwy 83.</t>
  </si>
  <si>
    <t>After mile post 55, L (W) on Sahuarita Rd. Sign points left to Sahuarita. (Don't miss this turn!!)</t>
  </si>
  <si>
    <t>Secret water stash is at this intersection - on your R before you make the turn. Water is behind the guard rail.</t>
  </si>
  <si>
    <t>FOOD: Road Runner Market at Houghton Rd. Open 5:30 am - midnight on Saturday and 5:30 am to 11 pm on Sunday</t>
  </si>
  <si>
    <t>Cross Old Nogales Hwy</t>
  </si>
  <si>
    <t>Cross over Interstate I-19. Becomes Helmet Peak Rd.</t>
  </si>
  <si>
    <t>R (N) on Mission at the top of the hill.</t>
  </si>
  <si>
    <t>L or R into convenience store checkpoint.</t>
  </si>
  <si>
    <t>L (N) out of the checkpoint onto Mission.</t>
  </si>
  <si>
    <t>L (W) on Irvington</t>
  </si>
  <si>
    <t>R (N) on Camino de Oste</t>
  </si>
  <si>
    <t>L (W) on Calle Don Miguel</t>
  </si>
  <si>
    <t>At end R (N) on Kinney (Circle K on corner)</t>
  </si>
  <si>
    <t>Cross Ajo Way (SR 86 S). Becomes Kinney</t>
  </si>
  <si>
    <t>Bear L to stay on Kinney Rd. Don't go to Gates Pass.</t>
  </si>
  <si>
    <t>Bear L onto Mile Wide Rd</t>
  </si>
  <si>
    <t>R (N) on Sandario Rd</t>
  </si>
  <si>
    <t>L (W) on Avra Valley Rd</t>
  </si>
  <si>
    <t>R (N) on Sanders Rd</t>
  </si>
  <si>
    <t>R (E) on Trico-Marana road</t>
  </si>
  <si>
    <t>Right into checkpoint</t>
  </si>
  <si>
    <t>Leave the checkpoint the way you came. R onto W Marana Rd. Then immediate L (E) at the stop sign on Sandario. Go under I-10.</t>
  </si>
  <si>
    <t>2nd L (N) onto East Frontage Rd before the RR tracks. (I-10 should now be on your left.)</t>
  </si>
  <si>
    <t>FOOD: Dairy Queen at Picacho Peak. Restaurant and Gift Shop bathroom open only until 6 pm.</t>
  </si>
  <si>
    <t>R (E) on Picacho Blvd and cross the RR tracks. Becomes Vail Rd</t>
  </si>
  <si>
    <t>L (W) at end onto Milligan</t>
  </si>
  <si>
    <t>Cross SR 87 and straight on to Eloy. Becomes Frontier Street in Eloy, and Jimmy Kerr Blvd in Casa Grande.</t>
  </si>
  <si>
    <t>R (N) on Arizola</t>
  </si>
  <si>
    <t>R (W) into WalMart before the light.</t>
  </si>
  <si>
    <t>Susan's cell 520-450-1335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</si>
</sst>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General"/>
    <numFmt numFmtId="167" formatCode="0"/>
    <numFmt numFmtId="168" formatCode="General"/>
    <numFmt numFmtId="169" formatCode="0"/>
    <numFmt numFmtId="170" formatCode="0.0"/>
    <numFmt numFmtId="171" formatCode="0.00"/>
    <numFmt numFmtId="172" formatCode="General"/>
    <numFmt numFmtId="173" formatCode="h:mm AM/PM"/>
    <numFmt numFmtId="174" formatCode="h:mm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5" fontId="4" fillId="0" borderId="0" xfId="0" applyNumberFormat="1" applyFont="1" applyAlignment="1">
      <alignment horizontal="centerContinuous" vertical="center" wrapText="1"/>
    </xf>
    <xf numFmtId="164" fontId="4" fillId="0" borderId="0" xfId="0" applyNumberFormat="1" applyFont="1" applyAlignment="1">
      <alignment horizontal="centerContinuous" vertical="center" wrapText="1"/>
    </xf>
    <xf numFmtId="167" fontId="5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" wrapText="1"/>
    </xf>
    <xf numFmtId="167" fontId="5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  <xf numFmtId="171" fontId="5" fillId="0" borderId="0" xfId="0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4" fontId="0" fillId="0" borderId="1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Continuous" wrapText="1"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wrapText="1"/>
    </xf>
    <xf numFmtId="165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/>
    </xf>
    <xf numFmtId="167" fontId="0" fillId="0" borderId="0" xfId="0" applyNumberFormat="1" applyFont="1" applyAlignment="1">
      <alignment horizontal="left" vertical="top"/>
    </xf>
    <xf numFmtId="165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 wrapText="1"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top" wrapText="1"/>
    </xf>
    <xf numFmtId="164" fontId="0" fillId="0" borderId="1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 horizontal="centerContinuous" vertical="top"/>
    </xf>
    <xf numFmtId="164" fontId="0" fillId="0" borderId="3" xfId="0" applyNumberFormat="1" applyFont="1" applyAlignment="1">
      <alignment horizontal="centerContinuous" vertical="center"/>
    </xf>
    <xf numFmtId="164" fontId="0" fillId="0" borderId="0" xfId="0" applyNumberFormat="1" applyFont="1" applyAlignment="1">
      <alignment horizontal="centerContinuous"/>
    </xf>
    <xf numFmtId="164" fontId="0" fillId="0" borderId="3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165" fontId="0" fillId="0" borderId="0" xfId="0" applyNumberFormat="1" applyFont="1" applyAlignment="1">
      <alignment horizontal="center" vertical="top"/>
    </xf>
    <xf numFmtId="164" fontId="0" fillId="0" borderId="4" xfId="0" applyNumberFormat="1" applyFont="1" applyAlignment="1">
      <alignment horizontal="center" vertical="top"/>
    </xf>
    <xf numFmtId="165" fontId="0" fillId="0" borderId="5" xfId="0" applyNumberFormat="1" applyFont="1" applyAlignment="1">
      <alignment horizontal="center" vertical="top"/>
    </xf>
    <xf numFmtId="164" fontId="4" fillId="0" borderId="5" xfId="0" applyNumberFormat="1" applyFont="1" applyAlignment="1">
      <alignment vertical="top" wrapText="1"/>
    </xf>
    <xf numFmtId="164" fontId="0" fillId="0" borderId="6" xfId="0" applyNumberFormat="1" applyFont="1" applyAlignment="1">
      <alignment/>
    </xf>
    <xf numFmtId="165" fontId="0" fillId="0" borderId="5" xfId="0" applyNumberFormat="1" applyFont="1" applyAlignment="1">
      <alignment horizontal="center" vertical="top"/>
    </xf>
    <xf numFmtId="164" fontId="0" fillId="0" borderId="5" xfId="0" applyNumberFormat="1" applyFont="1" applyAlignment="1">
      <alignment vertical="top" wrapText="1"/>
    </xf>
    <xf numFmtId="167" fontId="0" fillId="0" borderId="0" xfId="0" applyNumberFormat="1" applyFont="1" applyAlignment="1">
      <alignment/>
    </xf>
    <xf numFmtId="164" fontId="0" fillId="0" borderId="1" xfId="0" applyNumberFormat="1" applyFont="1" applyAlignment="1">
      <alignment horizontal="centerContinuous" vertical="top" wrapText="1"/>
    </xf>
    <xf numFmtId="164" fontId="0" fillId="0" borderId="3" xfId="0" applyNumberFormat="1" applyFont="1" applyAlignment="1">
      <alignment horizontal="centerContinuous" vertical="top"/>
    </xf>
    <xf numFmtId="164" fontId="0" fillId="0" borderId="0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 vertical="top"/>
    </xf>
    <xf numFmtId="165" fontId="0" fillId="0" borderId="2" xfId="0" applyNumberFormat="1" applyFont="1" applyAlignment="1">
      <alignment vertical="top"/>
    </xf>
    <xf numFmtId="164" fontId="0" fillId="0" borderId="2" xfId="0" applyNumberFormat="1" applyFont="1" applyAlignment="1">
      <alignment vertical="top" wrapText="1"/>
    </xf>
    <xf numFmtId="165" fontId="0" fillId="0" borderId="4" xfId="0" applyNumberFormat="1" applyFont="1" applyAlignment="1">
      <alignment horizontal="center" vertical="top"/>
    </xf>
    <xf numFmtId="171" fontId="6" fillId="0" borderId="6" xfId="0" applyNumberFormat="1" applyFont="1" applyAlignment="1">
      <alignment wrapText="1"/>
    </xf>
    <xf numFmtId="167" fontId="6" fillId="0" borderId="0" xfId="0" applyNumberFormat="1" applyFont="1" applyAlignment="1">
      <alignment wrapText="1"/>
    </xf>
    <xf numFmtId="164" fontId="0" fillId="0" borderId="5" xfId="0" applyNumberFormat="1" applyFont="1" applyAlignment="1">
      <alignment horizontal="center" vertical="top"/>
    </xf>
    <xf numFmtId="164" fontId="0" fillId="0" borderId="5" xfId="0" applyNumberFormat="1" applyFont="1" applyAlignment="1">
      <alignment horizontal="left" vertical="top" wrapText="1"/>
    </xf>
    <xf numFmtId="171" fontId="6" fillId="0" borderId="0" xfId="0" applyNumberFormat="1" applyFont="1" applyAlignment="1">
      <alignment wrapText="1"/>
    </xf>
    <xf numFmtId="164" fontId="4" fillId="0" borderId="5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wrapText="1"/>
    </xf>
    <xf numFmtId="164" fontId="0" fillId="0" borderId="0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centerContinuous" vertical="top" wrapText="1"/>
    </xf>
    <xf numFmtId="171" fontId="0" fillId="0" borderId="3" xfId="0" applyNumberFormat="1" applyFont="1" applyAlignment="1">
      <alignment wrapText="1"/>
    </xf>
    <xf numFmtId="164" fontId="0" fillId="0" borderId="3" xfId="0" applyNumberFormat="1" applyFont="1" applyAlignment="1">
      <alignment horizontal="centerContinuous" vertical="top" wrapText="1"/>
    </xf>
    <xf numFmtId="164" fontId="0" fillId="0" borderId="0" xfId="0" applyNumberFormat="1" applyFont="1" applyAlignment="1">
      <alignment horizontal="centerContinuous" vertical="top" wrapText="1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71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 wrapText="1"/>
    </xf>
    <xf numFmtId="167" fontId="0" fillId="0" borderId="0" xfId="0" applyNumberFormat="1" applyFont="1" applyAlignment="1">
      <alignment wrapText="1"/>
    </xf>
    <xf numFmtId="164" fontId="0" fillId="0" borderId="2" xfId="0" applyNumberFormat="1" applyFont="1" applyAlignment="1">
      <alignment horizontal="centerContinuous" vertical="top" wrapText="1"/>
    </xf>
    <xf numFmtId="164" fontId="0" fillId="0" borderId="2" xfId="0" applyNumberFormat="1" applyFont="1" applyAlignment="1">
      <alignment horizontal="centerContinuous" vertical="top" wrapText="1"/>
    </xf>
    <xf numFmtId="165" fontId="0" fillId="0" borderId="7" xfId="0" applyNumberFormat="1" applyFont="1" applyAlignment="1">
      <alignment horizontal="center" vertical="top"/>
    </xf>
    <xf numFmtId="165" fontId="0" fillId="0" borderId="8" xfId="0" applyNumberFormat="1" applyFont="1" applyAlignment="1">
      <alignment horizontal="center" vertical="top"/>
    </xf>
    <xf numFmtId="164" fontId="4" fillId="0" borderId="8" xfId="0" applyNumberFormat="1" applyFont="1" applyAlignment="1">
      <alignment horizontal="left" vertical="top" wrapText="1"/>
    </xf>
    <xf numFmtId="171" fontId="0" fillId="0" borderId="9" xfId="0" applyNumberFormat="1" applyFont="1" applyAlignment="1">
      <alignment wrapText="1"/>
    </xf>
    <xf numFmtId="165" fontId="0" fillId="0" borderId="9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 wrapText="1"/>
    </xf>
    <xf numFmtId="164" fontId="0" fillId="0" borderId="8" xfId="0" applyNumberFormat="1" applyFont="1" applyAlignment="1">
      <alignment horizontal="left" vertical="top" wrapText="1"/>
    </xf>
    <xf numFmtId="171" fontId="0" fillId="0" borderId="0" xfId="0" applyNumberFormat="1" applyFont="1" applyAlignment="1">
      <alignment horizontal="left" vertical="top" wrapText="1"/>
    </xf>
    <xf numFmtId="167" fontId="0" fillId="0" borderId="0" xfId="0" applyNumberFormat="1" applyFont="1" applyAlignment="1">
      <alignment horizontal="left" vertical="top" wrapText="1"/>
    </xf>
    <xf numFmtId="171" fontId="0" fillId="0" borderId="3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/>
    </xf>
    <xf numFmtId="171" fontId="7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wrapText="1"/>
    </xf>
    <xf numFmtId="165" fontId="0" fillId="0" borderId="1" xfId="0" applyNumberFormat="1" applyFont="1" applyAlignment="1">
      <alignment horizontal="centerContinuous" vertical="top" wrapText="1"/>
    </xf>
    <xf numFmtId="164" fontId="0" fillId="0" borderId="2" xfId="0" applyNumberFormat="1" applyFont="1" applyAlignment="1">
      <alignment horizontal="centerContinuous" wrapText="1"/>
    </xf>
    <xf numFmtId="165" fontId="0" fillId="0" borderId="3" xfId="0" applyNumberFormat="1" applyFont="1" applyAlignment="1">
      <alignment horizontal="centerContinuous" vertical="top" wrapText="1"/>
    </xf>
    <xf numFmtId="164" fontId="0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/>
    </xf>
    <xf numFmtId="165" fontId="0" fillId="0" borderId="2" xfId="0" applyNumberFormat="1" applyFont="1" applyAlignment="1">
      <alignment horizontal="center" vertical="top" wrapText="1"/>
    </xf>
    <xf numFmtId="164" fontId="0" fillId="0" borderId="2" xfId="0" applyNumberFormat="1" applyFont="1" applyAlignment="1">
      <alignment wrapText="1"/>
    </xf>
    <xf numFmtId="173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top"/>
    </xf>
    <xf numFmtId="171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vertical="top"/>
    </xf>
    <xf numFmtId="164" fontId="0" fillId="0" borderId="1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74" fontId="0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3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wrapText="1"/>
    </xf>
    <xf numFmtId="167" fontId="0" fillId="0" borderId="0" xfId="0" applyNumberFormat="1" applyFont="1" applyAlignment="1">
      <alignment vertical="top" wrapText="1"/>
    </xf>
    <xf numFmtId="164" fontId="0" fillId="0" borderId="3" xfId="0" applyNumberFormat="1" applyFont="1" applyAlignment="1">
      <alignment/>
    </xf>
    <xf numFmtId="164" fontId="0" fillId="0" borderId="0" xfId="0" applyNumberFormat="1" applyFont="1" applyAlignment="1">
      <alignment horizontal="centerContinuous" vertical="center"/>
    </xf>
    <xf numFmtId="164" fontId="0" fillId="0" borderId="2" xfId="0" applyNumberFormat="1" applyFont="1" applyAlignment="1">
      <alignment/>
    </xf>
    <xf numFmtId="165" fontId="0" fillId="0" borderId="2" xfId="0" applyNumberFormat="1" applyFont="1" applyAlignment="1">
      <alignment/>
    </xf>
    <xf numFmtId="164" fontId="0" fillId="0" borderId="0" xfId="0" applyNumberFormat="1" applyFont="1" applyAlignment="1">
      <alignment wrapText="1"/>
    </xf>
    <xf numFmtId="171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tabSelected="1" defaultGridColor="0" zoomScale="75" zoomScaleNormal="75" colorId="22" workbookViewId="0" topLeftCell="A109">
      <pane topLeftCell="A109" activePane="topLeft" state="split"/>
      <selection pane="topLeft" activeCell="A117" sqref="A117"/>
    </sheetView>
  </sheetViews>
  <sheetFormatPr defaultColWidth="8.88671875" defaultRowHeight="15"/>
  <cols>
    <col min="1" max="1" width="8.6640625" style="1" customWidth="1"/>
    <col min="2" max="3" width="5.6640625" style="1" customWidth="1"/>
    <col min="4" max="4" width="43.6640625" style="1" customWidth="1"/>
    <col min="5" max="5" width="6.6640625" style="1" customWidth="1"/>
    <col min="6" max="6" width="5.6640625" style="24" customWidth="1"/>
    <col min="7" max="256" width="9.6640625" style="1" customWidth="1"/>
  </cols>
  <sheetData>
    <row r="1" spans="1:8" ht="13.5">
      <c r="A1" s="2" t="s">
        <v>0</v>
      </c>
      <c r="B1" s="2"/>
      <c r="C1" s="2"/>
      <c r="D1" s="3"/>
      <c r="E1" s="1" t="s">
        <v>19</v>
      </c>
      <c r="F1" s="4"/>
      <c r="G1" s="5"/>
      <c r="H1" s="5"/>
    </row>
    <row r="2" spans="1:6" ht="13.5">
      <c r="A2" s="2" t="s">
        <v>1</v>
      </c>
      <c r="B2" s="2"/>
      <c r="C2" s="2"/>
      <c r="D2" s="3"/>
      <c r="E2" s="6"/>
      <c r="F2" s="7"/>
    </row>
    <row r="3" spans="1:6" ht="13.5">
      <c r="A3" s="2" t="s">
        <v>2</v>
      </c>
      <c r="B3" s="2"/>
      <c r="C3" s="2"/>
      <c r="D3" s="3"/>
      <c r="E3" s="6"/>
      <c r="F3" s="7"/>
    </row>
    <row r="4" spans="1:8" ht="13.5">
      <c r="A4" s="8" t="s">
        <v>3</v>
      </c>
      <c r="B4" s="8" t="s">
        <v>34</v>
      </c>
      <c r="C4" s="8" t="s">
        <v>35</v>
      </c>
      <c r="D4" s="9" t="s">
        <v>36</v>
      </c>
      <c r="E4" s="10"/>
      <c r="F4" s="11"/>
      <c r="G4" s="12"/>
      <c r="H4" s="12"/>
    </row>
    <row r="5" spans="1:6" ht="13.5">
      <c r="A5" s="13" t="s">
        <v>4</v>
      </c>
      <c r="B5" s="14"/>
      <c r="C5" s="14"/>
      <c r="D5" s="14"/>
      <c r="E5" s="15"/>
      <c r="F5" s="1"/>
    </row>
    <row r="6" spans="1:6" ht="13.5">
      <c r="A6" s="16" t="s">
        <v>5</v>
      </c>
      <c r="B6" s="17"/>
      <c r="C6" s="17"/>
      <c r="D6" s="17"/>
      <c r="E6" s="15"/>
      <c r="F6" s="1"/>
    </row>
    <row r="7" spans="1:7" ht="13.5">
      <c r="A7" s="18"/>
      <c r="B7" s="18"/>
      <c r="C7" s="18"/>
      <c r="D7" s="19" t="s">
        <v>37</v>
      </c>
      <c r="E7" s="20"/>
      <c r="F7" s="21"/>
      <c r="G7" s="20"/>
    </row>
    <row r="8" spans="1:4" ht="27.75">
      <c r="A8" s="22">
        <v>2</v>
      </c>
      <c r="B8" s="22">
        <f>A8</f>
        <v>2</v>
      </c>
      <c r="C8" s="22">
        <f>A8</f>
        <v>2</v>
      </c>
      <c r="D8" s="23" t="s">
        <v>38</v>
      </c>
    </row>
    <row r="9" spans="1:4" ht="13.5">
      <c r="A9" s="22">
        <v>2</v>
      </c>
      <c r="B9" s="22">
        <f>B8+A9</f>
        <v>4</v>
      </c>
      <c r="C9" s="22">
        <f>C8+A9</f>
        <v>4</v>
      </c>
      <c r="D9" s="23" t="s">
        <v>39</v>
      </c>
    </row>
    <row r="10" spans="1:4" ht="27.75">
      <c r="A10" s="22">
        <v>12.1</v>
      </c>
      <c r="B10" s="22">
        <f>B9+A10</f>
        <v>16.1</v>
      </c>
      <c r="C10" s="22">
        <f>C9+A10</f>
        <v>16.1</v>
      </c>
      <c r="D10" s="23" t="s">
        <v>40</v>
      </c>
    </row>
    <row r="11" spans="1:4" ht="13.5">
      <c r="A11" s="22">
        <f>443/5280</f>
        <v>0.08390151515151516</v>
      </c>
      <c r="B11" s="22">
        <f>B10+A11</f>
        <v>16.183901515151515</v>
      </c>
      <c r="C11" s="22">
        <f>C10+A11</f>
        <v>16.183901515151515</v>
      </c>
      <c r="D11" s="23" t="s">
        <v>41</v>
      </c>
    </row>
    <row r="12" spans="1:4" ht="13.5">
      <c r="A12" s="22">
        <v>1</v>
      </c>
      <c r="B12" s="22">
        <f>B11+A12</f>
        <v>17.183901515151515</v>
      </c>
      <c r="C12" s="22">
        <f>C11+A12</f>
        <v>17.183901515151515</v>
      </c>
      <c r="D12" s="23" t="s">
        <v>42</v>
      </c>
    </row>
    <row r="13" spans="1:4" ht="13.5">
      <c r="A13" s="22">
        <v>2.2</v>
      </c>
      <c r="B13" s="22">
        <f>B12+A13</f>
        <v>19.383901515151514</v>
      </c>
      <c r="C13" s="22">
        <f>C12+A13</f>
        <v>19.383901515151514</v>
      </c>
      <c r="D13" s="23" t="s">
        <v>43</v>
      </c>
    </row>
    <row r="14" spans="1:6" ht="13.5">
      <c r="A14" s="22">
        <f>6.7+16.7</f>
        <v>23.4</v>
      </c>
      <c r="B14" s="22">
        <f>B13+A14</f>
        <v>42.78390151515151</v>
      </c>
      <c r="C14" s="22">
        <f>C13+A14</f>
        <v>42.78390151515151</v>
      </c>
      <c r="D14" s="25" t="s">
        <v>44</v>
      </c>
      <c r="F14" s="24" t="s">
        <v>19</v>
      </c>
    </row>
    <row r="15" spans="1:5" ht="27.75">
      <c r="A15" s="22">
        <v>0.1</v>
      </c>
      <c r="B15" s="22">
        <f>B14+A15</f>
        <v>42.883901515151514</v>
      </c>
      <c r="C15" s="22">
        <f>C14+A15</f>
        <v>42.883901515151514</v>
      </c>
      <c r="D15" s="25" t="s">
        <v>45</v>
      </c>
      <c r="E15" s="12" t="s">
        <v>19</v>
      </c>
    </row>
    <row r="16" spans="1:5" ht="13.5">
      <c r="A16" s="26" t="s">
        <v>6</v>
      </c>
      <c r="B16" s="27"/>
      <c r="C16" s="27"/>
      <c r="D16" s="27"/>
      <c r="E16" s="15"/>
    </row>
    <row r="17" spans="1:5" ht="13.5">
      <c r="A17" s="28" t="s">
        <v>7</v>
      </c>
      <c r="B17" s="29"/>
      <c r="C17" s="29"/>
      <c r="D17" s="29"/>
      <c r="E17" s="15"/>
    </row>
    <row r="18" spans="1:5" ht="13.5">
      <c r="A18" s="30" t="s">
        <v>8</v>
      </c>
      <c r="B18" s="29"/>
      <c r="C18" s="29"/>
      <c r="D18" s="29"/>
      <c r="E18" s="15"/>
    </row>
    <row r="19" spans="1:4" ht="13.5">
      <c r="A19" s="31"/>
      <c r="B19" s="31"/>
      <c r="C19" s="31"/>
      <c r="D19" s="32" t="s">
        <v>46</v>
      </c>
    </row>
    <row r="20" spans="1:4" ht="13.5">
      <c r="A20" s="22">
        <v>1</v>
      </c>
      <c r="B20" s="22">
        <f>A20</f>
        <v>1</v>
      </c>
      <c r="C20" s="22">
        <f>C15+A20</f>
        <v>43.883901515151514</v>
      </c>
      <c r="D20" s="25" t="s">
        <v>47</v>
      </c>
    </row>
    <row r="21" spans="1:5" ht="13.5">
      <c r="A21" s="22">
        <v>4</v>
      </c>
      <c r="B21" s="22">
        <f>B20+A21</f>
        <v>5</v>
      </c>
      <c r="C21" s="22">
        <f>C20+A21</f>
        <v>47.883901515151514</v>
      </c>
      <c r="D21" s="25" t="s">
        <v>48</v>
      </c>
      <c r="E21" s="1" t="s">
        <v>19</v>
      </c>
    </row>
    <row r="22" spans="1:4" ht="13.5">
      <c r="A22" s="22">
        <v>1</v>
      </c>
      <c r="B22" s="22">
        <f>B21+A22</f>
        <v>6</v>
      </c>
      <c r="C22" s="22">
        <f>C21+A22</f>
        <v>48.883901515151514</v>
      </c>
      <c r="D22" s="25" t="s">
        <v>49</v>
      </c>
    </row>
    <row r="23" spans="1:4" ht="13.5">
      <c r="A23" s="33">
        <f>16.65-5.97</f>
        <v>10.68</v>
      </c>
      <c r="B23" s="22">
        <f>B22+A23</f>
        <v>16.68</v>
      </c>
      <c r="C23" s="22">
        <f>C22+A23</f>
        <v>59.563901515151514</v>
      </c>
      <c r="D23" s="25" t="s">
        <v>50</v>
      </c>
    </row>
    <row r="24" spans="1:5" ht="13.5">
      <c r="A24" s="34">
        <v>5.8</v>
      </c>
      <c r="B24" s="22">
        <f>B23+A24</f>
        <v>22.48</v>
      </c>
      <c r="C24" s="22">
        <f>C23+A24</f>
        <v>65.36390151515151</v>
      </c>
      <c r="D24" s="35" t="s">
        <v>51</v>
      </c>
      <c r="E24" s="1" t="s">
        <v>19</v>
      </c>
    </row>
    <row r="25" spans="1:5" ht="27.75">
      <c r="A25" s="34">
        <v>5.4</v>
      </c>
      <c r="B25" s="22">
        <f>B24+A25</f>
        <v>27.880000000000003</v>
      </c>
      <c r="C25" s="22">
        <f>C24+A25</f>
        <v>70.76390151515152</v>
      </c>
      <c r="D25" s="36" t="s">
        <v>52</v>
      </c>
      <c r="E25" s="1" t="s">
        <v>19</v>
      </c>
    </row>
    <row r="26" spans="1:4" ht="13.5">
      <c r="A26" s="37">
        <v>0.1</v>
      </c>
      <c r="B26" s="22">
        <f>B25+A26</f>
        <v>27.980000000000004</v>
      </c>
      <c r="C26" s="22">
        <f>C25+A26</f>
        <v>70.86390151515151</v>
      </c>
      <c r="D26" s="36" t="s">
        <v>53</v>
      </c>
    </row>
    <row r="27" spans="1:4" ht="13.5">
      <c r="A27" s="34">
        <v>0.5</v>
      </c>
      <c r="B27" s="22">
        <f>B26+A27</f>
        <v>28.480000000000004</v>
      </c>
      <c r="C27" s="22">
        <f>C26+A27</f>
        <v>71.36390151515151</v>
      </c>
      <c r="D27" s="36" t="s">
        <v>54</v>
      </c>
    </row>
    <row r="28" spans="1:4" ht="13.5">
      <c r="A28" s="34">
        <v>0.5</v>
      </c>
      <c r="B28" s="22">
        <f>B27+A28</f>
        <v>28.980000000000004</v>
      </c>
      <c r="C28" s="22">
        <f>C27+A28</f>
        <v>71.86390151515151</v>
      </c>
      <c r="D28" s="25" t="s">
        <v>55</v>
      </c>
    </row>
    <row r="29" spans="1:5" ht="13.5">
      <c r="A29" s="34">
        <v>3.3</v>
      </c>
      <c r="B29" s="22">
        <f>B28+A29</f>
        <v>32.28</v>
      </c>
      <c r="C29" s="22">
        <f>C28+A29</f>
        <v>75.16390151515151</v>
      </c>
      <c r="D29" s="25" t="s">
        <v>56</v>
      </c>
      <c r="E29" s="1" t="s">
        <v>19</v>
      </c>
    </row>
    <row r="30" spans="1:5" ht="27.75">
      <c r="A30" s="38">
        <v>0.9</v>
      </c>
      <c r="B30" s="39">
        <f>B29+A30</f>
        <v>33.18</v>
      </c>
      <c r="C30" s="39">
        <f>C29+A30</f>
        <v>76.06390151515151</v>
      </c>
      <c r="D30" s="40" t="s">
        <v>57</v>
      </c>
      <c r="E30" s="41" t="s">
        <v>19</v>
      </c>
    </row>
    <row r="31" spans="1:6" ht="13.5">
      <c r="A31" s="42">
        <f>57.1-34.3</f>
        <v>22.800000000000004</v>
      </c>
      <c r="B31" s="42">
        <f>B30+A31</f>
        <v>55.980000000000004</v>
      </c>
      <c r="C31" s="42">
        <f>C30+A31</f>
        <v>98.86390151515153</v>
      </c>
      <c r="D31" s="43" t="s">
        <v>58</v>
      </c>
      <c r="F31" s="44"/>
    </row>
    <row r="32" spans="1:6" ht="13.5">
      <c r="A32" s="22">
        <f>57.85-57.1</f>
        <v>0.75</v>
      </c>
      <c r="B32" s="22">
        <f>B31+A32</f>
        <v>56.730000000000004</v>
      </c>
      <c r="C32" s="22">
        <f>C31+A32</f>
        <v>99.61390151515153</v>
      </c>
      <c r="D32" s="25" t="s">
        <v>59</v>
      </c>
      <c r="F32" s="44"/>
    </row>
    <row r="33" spans="1:6" ht="27.75">
      <c r="A33" s="22">
        <f>61.15-57.85</f>
        <v>3.299999999999997</v>
      </c>
      <c r="B33" s="22">
        <f>B32+A33</f>
        <v>60.03</v>
      </c>
      <c r="C33" s="22">
        <f>C32+A33</f>
        <v>102.91390151515152</v>
      </c>
      <c r="D33" s="35" t="s">
        <v>60</v>
      </c>
      <c r="F33" s="44"/>
    </row>
    <row r="34" spans="1:6" ht="13.5">
      <c r="A34" s="22">
        <v>0.1</v>
      </c>
      <c r="B34" s="22">
        <f>B33+A34</f>
        <v>60.13</v>
      </c>
      <c r="C34" s="22">
        <f>C33+A34</f>
        <v>103.01390151515152</v>
      </c>
      <c r="D34" s="35" t="s">
        <v>61</v>
      </c>
      <c r="E34" s="1" t="s">
        <v>19</v>
      </c>
      <c r="F34" s="44"/>
    </row>
    <row r="35" spans="1:6" ht="27.75">
      <c r="A35" s="45" t="s">
        <v>9</v>
      </c>
      <c r="B35" s="27"/>
      <c r="C35" s="27"/>
      <c r="D35" s="27"/>
      <c r="E35" s="15"/>
      <c r="F35" s="44"/>
    </row>
    <row r="36" spans="1:6" ht="13.5">
      <c r="A36" s="46" t="s">
        <v>10</v>
      </c>
      <c r="B36" s="47"/>
      <c r="C36" s="47"/>
      <c r="D36" s="47"/>
      <c r="E36" s="15"/>
      <c r="F36" s="44"/>
    </row>
    <row r="37" spans="1:6" ht="13.5">
      <c r="A37" s="46" t="s">
        <v>11</v>
      </c>
      <c r="B37" s="47"/>
      <c r="C37" s="47"/>
      <c r="D37" s="47"/>
      <c r="E37" s="15"/>
      <c r="F37" s="44" t="s">
        <v>19</v>
      </c>
    </row>
    <row r="38" spans="1:6" ht="13.5">
      <c r="A38" s="48"/>
      <c r="B38" s="49"/>
      <c r="C38" s="49"/>
      <c r="D38" s="50" t="s">
        <v>62</v>
      </c>
      <c r="F38" s="44"/>
    </row>
    <row r="39" spans="1:6" ht="27.75">
      <c r="A39" s="34">
        <v>0.1</v>
      </c>
      <c r="B39" s="22">
        <f>A39</f>
        <v>0.1</v>
      </c>
      <c r="C39" s="22">
        <f>C34+A39</f>
        <v>103.11390151515151</v>
      </c>
      <c r="D39" s="35" t="s">
        <v>63</v>
      </c>
      <c r="E39" s="1" t="s">
        <v>19</v>
      </c>
      <c r="F39" s="44"/>
    </row>
    <row r="40" spans="1:6" ht="13.5">
      <c r="A40" s="34">
        <v>6.4</v>
      </c>
      <c r="B40" s="22">
        <f>+A40+B39</f>
        <v>6.5</v>
      </c>
      <c r="C40" s="22">
        <f>C39+A40</f>
        <v>109.51390151515152</v>
      </c>
      <c r="D40" s="35" t="s">
        <v>64</v>
      </c>
      <c r="F40" s="44"/>
    </row>
    <row r="41" spans="1:6" ht="13.5">
      <c r="A41" s="22">
        <v>2</v>
      </c>
      <c r="B41" s="22">
        <f>+A41+B40</f>
        <v>8.5</v>
      </c>
      <c r="C41" s="22">
        <f>C40+A41</f>
        <v>111.51390151515152</v>
      </c>
      <c r="D41" s="35" t="s">
        <v>65</v>
      </c>
      <c r="E41" s="1" t="s">
        <v>19</v>
      </c>
      <c r="F41" s="44"/>
    </row>
    <row r="42" spans="1:6" ht="40.5">
      <c r="A42" s="51">
        <v>11</v>
      </c>
      <c r="B42" s="39">
        <f>+A42+B41</f>
        <v>19.5</v>
      </c>
      <c r="C42" s="39">
        <f>C41+A42</f>
        <v>122.51390151515152</v>
      </c>
      <c r="D42" s="40" t="s">
        <v>66</v>
      </c>
      <c r="E42" s="52" t="s">
        <v>19</v>
      </c>
      <c r="F42" s="53"/>
    </row>
    <row r="43" spans="1:6" ht="13.5">
      <c r="A43" s="54">
        <v>5.9</v>
      </c>
      <c r="B43" s="42">
        <f>+A43+B42</f>
        <v>25.4</v>
      </c>
      <c r="C43" s="42">
        <f>C42+A43</f>
        <v>128.4139015151515</v>
      </c>
      <c r="D43" s="55" t="s">
        <v>67</v>
      </c>
      <c r="E43" s="56" t="s">
        <v>19</v>
      </c>
      <c r="F43" s="53"/>
    </row>
    <row r="44" spans="1:6" ht="54.75">
      <c r="A44" s="54"/>
      <c r="B44" s="42"/>
      <c r="C44" s="42"/>
      <c r="D44" s="57" t="s">
        <v>68</v>
      </c>
      <c r="E44" s="56"/>
      <c r="F44" s="53"/>
    </row>
    <row r="45" spans="1:7" ht="27.75">
      <c r="A45" s="34">
        <v>22.1</v>
      </c>
      <c r="B45" s="22">
        <f>+A45+B43</f>
        <v>47.5</v>
      </c>
      <c r="C45" s="22">
        <f>C43+A45</f>
        <v>150.5139015151515</v>
      </c>
      <c r="D45" s="23" t="s">
        <v>69</v>
      </c>
      <c r="F45" s="1"/>
      <c r="G45" s="1" t="s">
        <v>19</v>
      </c>
    </row>
    <row r="46" spans="1:7" ht="40.5">
      <c r="A46" s="22">
        <v>3</v>
      </c>
      <c r="B46" s="22">
        <f>+A46+B45</f>
        <v>50.5</v>
      </c>
      <c r="C46" s="22">
        <f>C45+A46</f>
        <v>153.5139015151515</v>
      </c>
      <c r="D46" s="58" t="s">
        <v>70</v>
      </c>
      <c r="E46" s="1" t="s">
        <v>19</v>
      </c>
      <c r="F46" s="1"/>
      <c r="G46" s="1" t="s">
        <v>19</v>
      </c>
    </row>
    <row r="47" spans="1:6" ht="13.5">
      <c r="A47" s="59">
        <v>1.2</v>
      </c>
      <c r="B47" s="22">
        <f>+A47+B46</f>
        <v>51.7</v>
      </c>
      <c r="C47" s="22">
        <f>C46+A47</f>
        <v>154.7139015151515</v>
      </c>
      <c r="D47" s="58" t="s">
        <v>71</v>
      </c>
      <c r="E47" s="1" t="s">
        <v>19</v>
      </c>
      <c r="F47" s="1"/>
    </row>
    <row r="48" spans="1:6" ht="13.5">
      <c r="A48" s="22">
        <f>7.6-3.75</f>
        <v>3.8499999999999996</v>
      </c>
      <c r="B48" s="22">
        <f>+A48+B47</f>
        <v>55.550000000000004</v>
      </c>
      <c r="C48" s="22">
        <f>C47+A48</f>
        <v>158.56390151515149</v>
      </c>
      <c r="D48" s="58" t="s">
        <v>72</v>
      </c>
      <c r="F48" s="1"/>
    </row>
    <row r="49" spans="1:7" ht="27.75">
      <c r="A49" s="22">
        <f>8.53-7.6</f>
        <v>0.9299999999999997</v>
      </c>
      <c r="B49" s="22">
        <f>+A49+B48</f>
        <v>56.480000000000004</v>
      </c>
      <c r="C49" s="22">
        <f>C48+A49</f>
        <v>159.4939015151515</v>
      </c>
      <c r="D49" s="58" t="s">
        <v>73</v>
      </c>
      <c r="F49" s="1"/>
      <c r="G49" s="1" t="s">
        <v>19</v>
      </c>
    </row>
    <row r="50" spans="1:6" ht="13.5">
      <c r="A50" s="22">
        <f>544/5280</f>
        <v>0.10303030303030303</v>
      </c>
      <c r="B50" s="22">
        <f>+A50+B49</f>
        <v>56.583030303030306</v>
      </c>
      <c r="C50" s="22">
        <f>C49+A50</f>
        <v>159.5969318181818</v>
      </c>
      <c r="D50" s="58" t="s">
        <v>74</v>
      </c>
      <c r="E50" s="56" t="s">
        <v>19</v>
      </c>
      <c r="F50" s="53"/>
    </row>
    <row r="51" spans="1:6" ht="13.5">
      <c r="A51" s="45" t="s">
        <v>12</v>
      </c>
      <c r="B51" s="60"/>
      <c r="C51" s="60"/>
      <c r="D51" s="60"/>
      <c r="E51" s="61"/>
      <c r="F51" s="53"/>
    </row>
    <row r="52" spans="1:6" ht="13.5">
      <c r="A52" s="46" t="s">
        <v>13</v>
      </c>
      <c r="B52" s="47"/>
      <c r="C52" s="47"/>
      <c r="D52" s="47"/>
      <c r="E52" s="61"/>
      <c r="F52" s="53"/>
    </row>
    <row r="53" spans="1:6" ht="27.75">
      <c r="A53" s="62" t="s">
        <v>14</v>
      </c>
      <c r="B53" s="63"/>
      <c r="C53" s="63"/>
      <c r="D53" s="63"/>
      <c r="E53" s="61"/>
      <c r="F53" s="53"/>
    </row>
    <row r="54" spans="1:6" ht="27.75">
      <c r="A54" s="64"/>
      <c r="B54" s="64"/>
      <c r="C54" s="64"/>
      <c r="D54" s="65" t="s">
        <v>75</v>
      </c>
      <c r="E54" s="66"/>
      <c r="F54" s="53"/>
    </row>
    <row r="55" spans="1:6" ht="27.75">
      <c r="A55" s="67">
        <f>448.8/5280</f>
        <v>0.085</v>
      </c>
      <c r="B55" s="67">
        <f>A55</f>
        <v>0.085</v>
      </c>
      <c r="C55" s="68">
        <f>C50+A55</f>
        <v>159.6819318181818</v>
      </c>
      <c r="D55" s="69" t="s">
        <v>76</v>
      </c>
      <c r="E55" s="66"/>
      <c r="F55" s="53"/>
    </row>
    <row r="56" spans="1:6" ht="13.5">
      <c r="A56" s="67">
        <v>4.79</v>
      </c>
      <c r="B56" s="67">
        <f>A56+B55</f>
        <v>4.875</v>
      </c>
      <c r="C56" s="67">
        <f>C55+A56</f>
        <v>164.4719318181818</v>
      </c>
      <c r="D56" s="69" t="s">
        <v>77</v>
      </c>
      <c r="E56" s="66"/>
      <c r="F56" s="53"/>
    </row>
    <row r="57" spans="1:6" ht="15.75" customHeight="1">
      <c r="A57" s="34">
        <v>10.7</v>
      </c>
      <c r="B57" s="67">
        <f>A57+B56</f>
        <v>15.575</v>
      </c>
      <c r="C57" s="67">
        <f>C56+A57</f>
        <v>175.17193181818178</v>
      </c>
      <c r="D57" s="35" t="s">
        <v>78</v>
      </c>
      <c r="E57" s="66"/>
      <c r="F57" s="70"/>
    </row>
    <row r="58" spans="1:6" ht="13.5">
      <c r="A58" s="22">
        <v>15.9</v>
      </c>
      <c r="B58" s="67">
        <f>A58+B57</f>
        <v>31.475</v>
      </c>
      <c r="C58" s="67">
        <f>C57+A58</f>
        <v>191.07193181818178</v>
      </c>
      <c r="D58" s="23" t="s">
        <v>79</v>
      </c>
      <c r="E58" s="66"/>
      <c r="F58" s="70"/>
    </row>
    <row r="59" spans="1:6" ht="13.5">
      <c r="A59" s="22">
        <v>2.7</v>
      </c>
      <c r="B59" s="67">
        <f>A59+B58</f>
        <v>34.175000000000004</v>
      </c>
      <c r="C59" s="67">
        <f>C58+A59</f>
        <v>193.77193181818177</v>
      </c>
      <c r="D59" s="23" t="s">
        <v>80</v>
      </c>
      <c r="E59" s="66" t="s">
        <v>19</v>
      </c>
      <c r="F59" s="70"/>
    </row>
    <row r="60" spans="1:6" ht="13.5">
      <c r="A60" s="45" t="s">
        <v>15</v>
      </c>
      <c r="B60" s="60"/>
      <c r="C60" s="60"/>
      <c r="D60" s="60"/>
      <c r="E60" s="61"/>
      <c r="F60" s="70"/>
    </row>
    <row r="61" spans="1:6" ht="13.5">
      <c r="A61" s="62" t="s">
        <v>16</v>
      </c>
      <c r="B61" s="63"/>
      <c r="C61" s="63"/>
      <c r="D61" s="63"/>
      <c r="E61" s="61"/>
      <c r="F61" s="70"/>
    </row>
    <row r="62" spans="1:6" ht="13.5">
      <c r="A62" s="46" t="s">
        <v>17</v>
      </c>
      <c r="B62" s="47"/>
      <c r="C62" s="47"/>
      <c r="D62" s="47"/>
      <c r="E62" s="61"/>
      <c r="F62" s="70"/>
    </row>
    <row r="63" spans="1:6" ht="13.5">
      <c r="A63" s="62" t="s">
        <v>18</v>
      </c>
      <c r="B63" s="63"/>
      <c r="C63" s="63"/>
      <c r="D63" s="63"/>
      <c r="E63" s="61"/>
      <c r="F63" s="70"/>
    </row>
    <row r="64" spans="1:6" ht="40.5">
      <c r="A64" s="71"/>
      <c r="B64" s="71"/>
      <c r="C64" s="71"/>
      <c r="D64" s="72" t="s">
        <v>81</v>
      </c>
      <c r="E64" s="61"/>
      <c r="F64" s="70"/>
    </row>
    <row r="65" spans="1:6" ht="13.5">
      <c r="A65" s="73"/>
      <c r="B65" s="74"/>
      <c r="C65" s="74"/>
      <c r="D65" s="75" t="s">
        <v>82</v>
      </c>
      <c r="E65" s="76"/>
      <c r="F65" s="70"/>
    </row>
    <row r="66" spans="1:6" ht="42" customHeight="1">
      <c r="A66" s="77"/>
      <c r="B66" s="22"/>
      <c r="C66" s="22"/>
      <c r="D66" s="78" t="s">
        <v>83</v>
      </c>
      <c r="E66" s="76"/>
      <c r="F66" s="70"/>
    </row>
    <row r="67" spans="1:6" ht="13.5">
      <c r="A67" s="77">
        <f>1014/5280</f>
        <v>0.19204545454545455</v>
      </c>
      <c r="B67" s="22">
        <f>A67</f>
        <v>0.19204545454545455</v>
      </c>
      <c r="C67" s="22" t="s">
        <v>19</v>
      </c>
      <c r="D67" s="23" t="s">
        <v>84</v>
      </c>
      <c r="E67" s="76"/>
      <c r="F67" s="70"/>
    </row>
    <row r="68" spans="1:6" ht="40.5">
      <c r="A68" s="77">
        <f>394/5280</f>
        <v>0.07462121212121212</v>
      </c>
      <c r="B68" s="22">
        <f>B67+A68</f>
        <v>0.26666666666666666</v>
      </c>
      <c r="C68" s="22" t="s">
        <v>19</v>
      </c>
      <c r="D68" s="23" t="s">
        <v>85</v>
      </c>
      <c r="E68" s="76"/>
      <c r="F68" s="70"/>
    </row>
    <row r="69" spans="1:6" ht="13.5">
      <c r="A69" s="77">
        <f>1857/5280</f>
        <v>0.35170454545454544</v>
      </c>
      <c r="B69" s="22">
        <f>B68+A69</f>
        <v>0.6183712121212122</v>
      </c>
      <c r="C69" s="22" t="s">
        <v>19</v>
      </c>
      <c r="D69" s="23" t="s">
        <v>86</v>
      </c>
      <c r="E69" s="76"/>
      <c r="F69" s="70"/>
    </row>
    <row r="70" spans="1:6" ht="13.5">
      <c r="A70" s="77">
        <v>0.1</v>
      </c>
      <c r="B70" s="22">
        <f>B69+A70</f>
        <v>0.7183712121212121</v>
      </c>
      <c r="C70" s="22" t="s">
        <v>19</v>
      </c>
      <c r="D70" s="23" t="s">
        <v>87</v>
      </c>
      <c r="E70" s="76"/>
      <c r="F70" s="70"/>
    </row>
    <row r="71" spans="1:6" ht="27.75">
      <c r="A71" s="77">
        <v>0.5</v>
      </c>
      <c r="B71" s="22">
        <f>B70+A71</f>
        <v>1.218371212121212</v>
      </c>
      <c r="C71" s="22"/>
      <c r="D71" s="23" t="s">
        <v>88</v>
      </c>
      <c r="E71" s="76"/>
      <c r="F71" s="70"/>
    </row>
    <row r="72" spans="1:6" ht="40.5">
      <c r="A72" s="74" t="s">
        <v>19</v>
      </c>
      <c r="B72" s="74"/>
      <c r="C72" s="74"/>
      <c r="D72" s="79" t="s">
        <v>89</v>
      </c>
      <c r="E72" s="66"/>
      <c r="F72" s="70"/>
    </row>
    <row r="73" spans="1:6" ht="13.5">
      <c r="A73" s="22">
        <v>2.7</v>
      </c>
      <c r="B73" s="22">
        <f>A73</f>
        <v>2.7</v>
      </c>
      <c r="C73" s="22">
        <f>C59+A73</f>
        <v>196.47193181818176</v>
      </c>
      <c r="D73" s="23" t="s">
        <v>90</v>
      </c>
      <c r="E73" s="66"/>
      <c r="F73" s="70"/>
    </row>
    <row r="74" spans="1:256" ht="27.75">
      <c r="A74" s="22">
        <v>15.9</v>
      </c>
      <c r="B74" s="22">
        <f>A74+B73</f>
        <v>18.6</v>
      </c>
      <c r="C74" s="22">
        <f>C73+A74</f>
        <v>212.37193181818176</v>
      </c>
      <c r="D74" s="23" t="s">
        <v>91</v>
      </c>
      <c r="E74" s="80"/>
      <c r="F74" s="81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</row>
    <row r="75" spans="1:256" ht="30" customHeight="1">
      <c r="A75" s="22">
        <v>10.7</v>
      </c>
      <c r="B75" s="22">
        <f>A75+B74</f>
        <v>29.3</v>
      </c>
      <c r="C75" s="22">
        <f>C74+A75</f>
        <v>223.07193181818175</v>
      </c>
      <c r="D75" s="23" t="s">
        <v>92</v>
      </c>
      <c r="E75" s="80"/>
      <c r="F75" s="81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</row>
    <row r="76" spans="1:256" ht="27.75">
      <c r="A76" s="22">
        <v>4.9</v>
      </c>
      <c r="B76" s="22">
        <f>A76+B75</f>
        <v>34.2</v>
      </c>
      <c r="C76" s="22">
        <f>C75+A76</f>
        <v>227.97193181818176</v>
      </c>
      <c r="D76" s="23" t="s">
        <v>93</v>
      </c>
      <c r="E76" s="80" t="s">
        <v>19</v>
      </c>
      <c r="F76" s="81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</row>
    <row r="77" spans="1:256" ht="13.5">
      <c r="A77" s="45" t="s">
        <v>20</v>
      </c>
      <c r="B77" s="60"/>
      <c r="C77" s="60"/>
      <c r="D77" s="60"/>
      <c r="E77" s="82"/>
      <c r="F77" s="81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</row>
    <row r="78" spans="1:256" ht="13.5">
      <c r="A78" s="46" t="s">
        <v>21</v>
      </c>
      <c r="B78" s="47"/>
      <c r="C78" s="47"/>
      <c r="D78" s="47"/>
      <c r="E78" s="82"/>
      <c r="F78" s="81" t="s">
        <v>19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</row>
    <row r="79" spans="1:256" ht="13.5">
      <c r="A79" s="62" t="s">
        <v>22</v>
      </c>
      <c r="B79" s="63"/>
      <c r="C79" s="63"/>
      <c r="D79" s="63"/>
      <c r="E79" s="82"/>
      <c r="F79" s="81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</row>
    <row r="80" spans="1:256" ht="13.5">
      <c r="A80" s="18" t="s">
        <v>19</v>
      </c>
      <c r="B80" s="18" t="s">
        <v>19</v>
      </c>
      <c r="C80" s="18" t="s">
        <v>19</v>
      </c>
      <c r="D80" s="65" t="s">
        <v>94</v>
      </c>
      <c r="E80" s="80"/>
      <c r="F80" s="81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</row>
    <row r="81" spans="1:256" ht="40.5">
      <c r="A81" s="22" t="s">
        <v>23</v>
      </c>
      <c r="B81" s="22" t="s">
        <v>23</v>
      </c>
      <c r="C81" s="22">
        <f>C76</f>
        <v>227.97193181818176</v>
      </c>
      <c r="D81" s="69" t="s">
        <v>95</v>
      </c>
      <c r="E81" s="80"/>
      <c r="F81" s="81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</row>
    <row r="82" spans="1:256" ht="13.5">
      <c r="A82" s="22">
        <f>26.5-21.65</f>
        <v>4.850000000000001</v>
      </c>
      <c r="B82" s="22">
        <f>A82</f>
        <v>4.850000000000001</v>
      </c>
      <c r="C82" s="22">
        <f>C81+A82</f>
        <v>232.82193181818175</v>
      </c>
      <c r="D82" s="83" t="s">
        <v>96</v>
      </c>
      <c r="E82" s="80" t="s">
        <v>19</v>
      </c>
      <c r="F82" s="81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</row>
    <row r="83" spans="1:256" ht="13.5">
      <c r="A83" s="22">
        <f>30.68-26.5</f>
        <v>4.18</v>
      </c>
      <c r="B83" s="22">
        <f>B82+A83</f>
        <v>9.030000000000001</v>
      </c>
      <c r="C83" s="22">
        <f>C82+A83</f>
        <v>237.00193181818176</v>
      </c>
      <c r="D83" s="69" t="s">
        <v>97</v>
      </c>
      <c r="E83" s="84"/>
      <c r="F83" s="81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</row>
    <row r="84" spans="1:256" ht="27.75">
      <c r="A84" s="22">
        <v>22.1</v>
      </c>
      <c r="B84" s="22">
        <f>B83+A84</f>
        <v>31.130000000000003</v>
      </c>
      <c r="C84" s="22">
        <f>C83+A84</f>
        <v>259.10193181818175</v>
      </c>
      <c r="D84" s="23" t="s">
        <v>98</v>
      </c>
      <c r="F84" s="8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</row>
    <row r="85" spans="1:256" ht="40.5">
      <c r="A85" s="22"/>
      <c r="B85" s="22"/>
      <c r="C85" s="22"/>
      <c r="D85" s="85" t="s">
        <v>99</v>
      </c>
      <c r="F85" s="8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</row>
    <row r="86" spans="1:256" ht="30.75" customHeight="1">
      <c r="A86" s="22">
        <v>5.8</v>
      </c>
      <c r="B86" s="22">
        <f>B84+A86</f>
        <v>36.93</v>
      </c>
      <c r="C86" s="22">
        <f>C84+A86</f>
        <v>264.90193181818177</v>
      </c>
      <c r="D86" s="23" t="s">
        <v>100</v>
      </c>
      <c r="F86" s="8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</row>
    <row r="87" spans="1:256" ht="13.5">
      <c r="A87" s="22">
        <v>11.1</v>
      </c>
      <c r="B87" s="22">
        <f>B86+A87</f>
        <v>48.03</v>
      </c>
      <c r="C87" s="22">
        <f>C86+A87</f>
        <v>276.0019318181818</v>
      </c>
      <c r="D87" s="23" t="s">
        <v>101</v>
      </c>
      <c r="F87" s="8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</row>
    <row r="88" spans="1:256" ht="18" customHeight="1">
      <c r="A88" s="22">
        <v>1.9</v>
      </c>
      <c r="B88" s="22">
        <f>B87+A88</f>
        <v>49.93</v>
      </c>
      <c r="C88" s="22">
        <f>C87+A88</f>
        <v>277.90193181818177</v>
      </c>
      <c r="D88" s="23" t="s">
        <v>102</v>
      </c>
      <c r="F88" s="8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</row>
    <row r="89" spans="1:6" ht="13.5">
      <c r="A89" s="22">
        <v>5.1</v>
      </c>
      <c r="B89" s="22">
        <f>B88+A89</f>
        <v>55.03</v>
      </c>
      <c r="C89" s="22">
        <f>C88+A89</f>
        <v>283.0019318181818</v>
      </c>
      <c r="D89" s="86" t="s">
        <v>103</v>
      </c>
      <c r="F89" s="66"/>
    </row>
    <row r="90" spans="1:6" ht="13.5">
      <c r="A90" s="22">
        <v>15</v>
      </c>
      <c r="B90" s="22">
        <f>B89+A90</f>
        <v>70.03</v>
      </c>
      <c r="C90" s="22">
        <f>C89+A90</f>
        <v>298.0019318181818</v>
      </c>
      <c r="D90" s="86" t="s">
        <v>104</v>
      </c>
      <c r="E90" s="66" t="s">
        <v>19</v>
      </c>
      <c r="F90" s="70"/>
    </row>
    <row r="91" spans="1:6" ht="13.5">
      <c r="A91" s="87" t="s">
        <v>24</v>
      </c>
      <c r="B91" s="88"/>
      <c r="C91" s="88"/>
      <c r="D91" s="88"/>
      <c r="E91" s="61"/>
      <c r="F91" s="70"/>
    </row>
    <row r="92" spans="1:6" ht="13.5">
      <c r="A92" s="89" t="s">
        <v>25</v>
      </c>
      <c r="B92" s="90"/>
      <c r="C92" s="90"/>
      <c r="D92" s="90"/>
      <c r="E92" s="61"/>
      <c r="F92" s="70"/>
    </row>
    <row r="93" spans="1:7" ht="13.5">
      <c r="A93" s="89" t="s">
        <v>26</v>
      </c>
      <c r="B93" s="90"/>
      <c r="C93" s="90"/>
      <c r="D93" s="90"/>
      <c r="E93" s="61"/>
      <c r="F93" s="70"/>
      <c r="G93" s="91" t="s">
        <v>19</v>
      </c>
    </row>
    <row r="94" spans="1:7" ht="13.5">
      <c r="A94" s="92"/>
      <c r="B94" s="93"/>
      <c r="C94" s="93"/>
      <c r="D94" s="93" t="s">
        <v>105</v>
      </c>
      <c r="E94" s="66"/>
      <c r="F94" s="70"/>
      <c r="G94" s="91" t="s">
        <v>19</v>
      </c>
    </row>
    <row r="95" spans="1:7" ht="13.5">
      <c r="A95" s="22">
        <v>0.8</v>
      </c>
      <c r="B95" s="22">
        <f>A95</f>
        <v>0.8</v>
      </c>
      <c r="C95" s="22">
        <f>C90+A95</f>
        <v>298.8019318181818</v>
      </c>
      <c r="D95" s="86" t="s">
        <v>106</v>
      </c>
      <c r="F95" s="66"/>
      <c r="G95" s="91" t="s">
        <v>19</v>
      </c>
    </row>
    <row r="96" spans="1:7" ht="13.5">
      <c r="A96" s="22">
        <v>3.23</v>
      </c>
      <c r="B96" s="22">
        <f>B95+A96</f>
        <v>4.03</v>
      </c>
      <c r="C96" s="22">
        <f>C95+A96</f>
        <v>302.0319318181818</v>
      </c>
      <c r="D96" s="86" t="s">
        <v>107</v>
      </c>
      <c r="F96" s="66"/>
      <c r="G96" s="91" t="s">
        <v>19</v>
      </c>
    </row>
    <row r="97" spans="1:7" ht="13.5">
      <c r="A97" s="22">
        <v>0.5</v>
      </c>
      <c r="B97" s="22">
        <f>B96+A97</f>
        <v>4.53</v>
      </c>
      <c r="C97" s="22">
        <f>C96+A97</f>
        <v>302.5319318181818</v>
      </c>
      <c r="D97" s="83" t="s">
        <v>108</v>
      </c>
      <c r="F97" s="66"/>
      <c r="G97" s="94" t="s">
        <v>19</v>
      </c>
    </row>
    <row r="98" spans="1:7" ht="13.5">
      <c r="A98" s="22">
        <v>0.5</v>
      </c>
      <c r="B98" s="22">
        <f>B97+A98</f>
        <v>5.03</v>
      </c>
      <c r="C98" s="22">
        <f>C97+A98</f>
        <v>303.0319318181818</v>
      </c>
      <c r="D98" s="86" t="s">
        <v>109</v>
      </c>
      <c r="F98" s="66"/>
      <c r="G98" s="94"/>
    </row>
    <row r="99" spans="1:7" ht="13.5">
      <c r="A99" s="22">
        <v>0.1</v>
      </c>
      <c r="B99" s="22">
        <f>B98+A99</f>
        <v>5.13</v>
      </c>
      <c r="C99" s="22">
        <f>C98+A99</f>
        <v>303.13193181818184</v>
      </c>
      <c r="D99" s="86" t="s">
        <v>110</v>
      </c>
      <c r="F99" s="66"/>
      <c r="G99" s="94"/>
    </row>
    <row r="100" spans="1:256" ht="13.5">
      <c r="A100" s="22">
        <v>5.4</v>
      </c>
      <c r="B100" s="22">
        <f>B99+A100</f>
        <v>10.530000000000001</v>
      </c>
      <c r="C100" s="22">
        <f>C99+A100</f>
        <v>308.5319318181818</v>
      </c>
      <c r="D100" s="23" t="s">
        <v>111</v>
      </c>
      <c r="E100" s="95"/>
      <c r="F100" s="96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  <c r="IL100" s="97"/>
      <c r="IM100" s="97"/>
      <c r="IN100" s="97"/>
      <c r="IO100" s="97"/>
      <c r="IP100" s="97"/>
      <c r="IQ100" s="97"/>
      <c r="IR100" s="97"/>
      <c r="IS100" s="97"/>
      <c r="IT100" s="97"/>
      <c r="IU100" s="97"/>
      <c r="IV100" s="97"/>
    </row>
    <row r="101" spans="1:6" ht="13.5">
      <c r="A101" s="22">
        <v>3.8</v>
      </c>
      <c r="B101" s="22">
        <f>B100+A101</f>
        <v>14.330000000000002</v>
      </c>
      <c r="C101" s="22">
        <f>C100+A101</f>
        <v>312.33193181818183</v>
      </c>
      <c r="D101" s="86" t="s">
        <v>112</v>
      </c>
      <c r="F101" s="66"/>
    </row>
    <row r="102" spans="1:6" ht="13.5">
      <c r="A102" s="22">
        <v>2</v>
      </c>
      <c r="B102" s="22">
        <f>B101+A102</f>
        <v>16.330000000000002</v>
      </c>
      <c r="C102" s="22">
        <f>C101+A102</f>
        <v>314.33193181818183</v>
      </c>
      <c r="D102" s="86" t="s">
        <v>113</v>
      </c>
      <c r="F102" s="1"/>
    </row>
    <row r="103" spans="1:6" ht="13.5">
      <c r="A103" s="22">
        <v>10.7</v>
      </c>
      <c r="B103" s="22">
        <f>B102+A103</f>
        <v>27.03</v>
      </c>
      <c r="C103" s="22">
        <f>C102+A103</f>
        <v>325.0319318181818</v>
      </c>
      <c r="D103" s="86" t="s">
        <v>114</v>
      </c>
      <c r="F103" s="66"/>
    </row>
    <row r="104" spans="1:6" ht="13.5">
      <c r="A104" s="22">
        <v>1</v>
      </c>
      <c r="B104" s="22">
        <f>B103+A104</f>
        <v>28.03</v>
      </c>
      <c r="C104" s="22">
        <f>C103+A104</f>
        <v>326.0319318181818</v>
      </c>
      <c r="D104" s="9" t="s">
        <v>115</v>
      </c>
      <c r="F104" s="66"/>
    </row>
    <row r="105" spans="1:6" ht="13.5">
      <c r="A105" s="22">
        <v>4</v>
      </c>
      <c r="B105" s="22">
        <f>B104+A105</f>
        <v>32.03</v>
      </c>
      <c r="C105" s="22">
        <f>C104+A105</f>
        <v>330.0319318181818</v>
      </c>
      <c r="D105" s="9" t="s">
        <v>116</v>
      </c>
      <c r="E105" s="66"/>
      <c r="F105" s="70"/>
    </row>
    <row r="106" spans="1:6" ht="13.5">
      <c r="A106" s="22">
        <v>1</v>
      </c>
      <c r="B106" s="22">
        <f>B105+A106</f>
        <v>33.03</v>
      </c>
      <c r="C106" s="22">
        <f>C105+A106</f>
        <v>331.0319318181818</v>
      </c>
      <c r="D106" s="9" t="s">
        <v>117</v>
      </c>
      <c r="E106" s="66"/>
      <c r="F106" s="70"/>
    </row>
    <row r="107" spans="1:8" ht="13.5">
      <c r="A107" s="98" t="s">
        <v>27</v>
      </c>
      <c r="B107" s="99"/>
      <c r="C107" s="99"/>
      <c r="D107" s="99"/>
      <c r="E107" s="61"/>
      <c r="F107" s="70"/>
      <c r="H107" s="100"/>
    </row>
    <row r="108" spans="1:7" ht="13.5">
      <c r="A108" s="30" t="s">
        <v>28</v>
      </c>
      <c r="B108" s="29"/>
      <c r="C108" s="29"/>
      <c r="D108" s="29"/>
      <c r="E108" s="61"/>
      <c r="F108" s="70"/>
      <c r="G108" s="101" t="s">
        <v>19</v>
      </c>
    </row>
    <row r="109" spans="1:6" ht="13.5">
      <c r="A109" s="102" t="s">
        <v>29</v>
      </c>
      <c r="B109" s="29"/>
      <c r="C109" s="29"/>
      <c r="D109" s="29"/>
      <c r="E109" s="61"/>
      <c r="F109" s="70"/>
    </row>
    <row r="110" spans="1:6" ht="40.5">
      <c r="A110" s="103"/>
      <c r="B110" s="103"/>
      <c r="C110" s="103"/>
      <c r="D110" s="104" t="s">
        <v>118</v>
      </c>
      <c r="E110" s="66"/>
      <c r="F110" s="70"/>
    </row>
    <row r="111" spans="1:6" ht="30" customHeight="1">
      <c r="A111" s="22">
        <v>0.2</v>
      </c>
      <c r="B111" s="22">
        <f>A111</f>
        <v>0.2</v>
      </c>
      <c r="C111" s="22">
        <f>C106+A111</f>
        <v>331.2319318181818</v>
      </c>
      <c r="D111" s="23" t="s">
        <v>119</v>
      </c>
      <c r="E111" s="66"/>
      <c r="F111" s="70"/>
    </row>
    <row r="112" spans="1:256" ht="27.75">
      <c r="A112" s="22">
        <v>17</v>
      </c>
      <c r="B112" s="22">
        <f>B111+A112</f>
        <v>17.2</v>
      </c>
      <c r="C112" s="22">
        <f>C111+A112</f>
        <v>348.2319318181818</v>
      </c>
      <c r="D112" s="23" t="s">
        <v>120</v>
      </c>
      <c r="F112" s="96" t="s">
        <v>19</v>
      </c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  <c r="IQ112" s="97"/>
      <c r="IR112" s="97"/>
      <c r="IS112" s="97"/>
      <c r="IT112" s="97"/>
      <c r="IU112" s="97"/>
      <c r="IV112" s="97"/>
    </row>
    <row r="113" spans="1:256" ht="18" customHeight="1">
      <c r="A113" s="22">
        <v>6.7</v>
      </c>
      <c r="B113" s="34">
        <f>A113+B112</f>
        <v>23.9</v>
      </c>
      <c r="C113" s="22">
        <f>C112+A113</f>
        <v>354.9319318181818</v>
      </c>
      <c r="D113" s="23" t="s">
        <v>121</v>
      </c>
      <c r="E113" s="96"/>
      <c r="F113" s="105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  <c r="IK113" s="97"/>
      <c r="IL113" s="97"/>
      <c r="IM113" s="97"/>
      <c r="IN113" s="97"/>
      <c r="IO113" s="97"/>
      <c r="IP113" s="97"/>
      <c r="IQ113" s="97"/>
      <c r="IR113" s="97"/>
      <c r="IS113" s="97"/>
      <c r="IT113" s="97"/>
      <c r="IU113" s="97"/>
      <c r="IV113" s="97"/>
    </row>
    <row r="114" spans="1:256" ht="13.5">
      <c r="A114" s="22">
        <v>2.6</v>
      </c>
      <c r="B114" s="34">
        <f>A114+B113</f>
        <v>26.5</v>
      </c>
      <c r="C114" s="22">
        <f>C113+A114</f>
        <v>357.5319318181818</v>
      </c>
      <c r="D114" s="23" t="s">
        <v>122</v>
      </c>
      <c r="E114" s="96"/>
      <c r="F114" s="105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  <c r="IQ114" s="97"/>
      <c r="IR114" s="97"/>
      <c r="IS114" s="97"/>
      <c r="IT114" s="97"/>
      <c r="IU114" s="97"/>
      <c r="IV114" s="97"/>
    </row>
    <row r="115" spans="1:256" ht="27.75">
      <c r="A115" s="22">
        <v>1</v>
      </c>
      <c r="B115" s="34">
        <f>A115+B114</f>
        <v>27.5</v>
      </c>
      <c r="C115" s="22">
        <f>C114+A115</f>
        <v>358.5319318181818</v>
      </c>
      <c r="D115" s="23" t="s">
        <v>123</v>
      </c>
      <c r="E115" s="96"/>
      <c r="F115" s="105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  <c r="IQ115" s="97"/>
      <c r="IR115" s="97"/>
      <c r="IS115" s="97"/>
      <c r="IT115" s="97"/>
      <c r="IU115" s="97"/>
      <c r="IV115" s="97"/>
    </row>
    <row r="116" spans="1:256" ht="13.5">
      <c r="A116" s="22">
        <v>12.1</v>
      </c>
      <c r="B116" s="34">
        <f>A116+B115</f>
        <v>39.6</v>
      </c>
      <c r="C116" s="22">
        <f>C115+A116</f>
        <v>370.63193181818184</v>
      </c>
      <c r="D116" s="23" t="s">
        <v>39</v>
      </c>
      <c r="E116" s="96"/>
      <c r="F116" s="105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  <c r="IL116" s="97"/>
      <c r="IM116" s="97"/>
      <c r="IN116" s="97"/>
      <c r="IO116" s="97"/>
      <c r="IP116" s="97"/>
      <c r="IQ116" s="97"/>
      <c r="IR116" s="97"/>
      <c r="IS116" s="97"/>
      <c r="IT116" s="97"/>
      <c r="IU116" s="97"/>
      <c r="IV116" s="97"/>
    </row>
    <row r="117" spans="1:4" ht="13.5">
      <c r="A117" s="22">
        <v>2</v>
      </c>
      <c r="B117" s="34">
        <f>A117+B116</f>
        <v>41.6</v>
      </c>
      <c r="C117" s="22">
        <f>C116+A117</f>
        <v>372.63193181818184</v>
      </c>
      <c r="D117" s="23" t="s">
        <v>124</v>
      </c>
    </row>
    <row r="118" spans="1:4" ht="13.5">
      <c r="A118" s="22">
        <v>2</v>
      </c>
      <c r="B118" s="34">
        <f>A118+B117</f>
        <v>43.6</v>
      </c>
      <c r="C118" s="22">
        <f>C117+A118</f>
        <v>374.63193181818184</v>
      </c>
      <c r="D118" s="23" t="s">
        <v>125</v>
      </c>
    </row>
    <row r="119" spans="1:7" ht="13.5">
      <c r="A119" s="45" t="s">
        <v>30</v>
      </c>
      <c r="B119" s="60"/>
      <c r="C119" s="60"/>
      <c r="D119" s="60"/>
      <c r="E119" s="106"/>
      <c r="F119" s="24" t="s">
        <v>19</v>
      </c>
      <c r="G119" s="91" t="s">
        <v>19</v>
      </c>
    </row>
    <row r="120" spans="1:6" ht="13.5">
      <c r="A120" s="46" t="s">
        <v>31</v>
      </c>
      <c r="B120" s="47"/>
      <c r="C120" s="47"/>
      <c r="D120" s="47"/>
      <c r="E120" s="106"/>
      <c r="F120" s="24" t="s">
        <v>19</v>
      </c>
    </row>
    <row r="121" spans="1:5" ht="13.5">
      <c r="A121" s="28" t="s">
        <v>32</v>
      </c>
      <c r="B121" s="107"/>
      <c r="C121" s="107"/>
      <c r="D121" s="107"/>
      <c r="E121" s="106"/>
    </row>
    <row r="122" spans="1:6" ht="13.5">
      <c r="A122" s="108"/>
      <c r="B122" s="109" t="s">
        <v>19</v>
      </c>
      <c r="C122" s="108"/>
      <c r="D122" s="93" t="s">
        <v>126</v>
      </c>
      <c r="E122" s="66"/>
      <c r="F122" s="70"/>
    </row>
    <row r="123" spans="4:6" ht="13.5">
      <c r="D123" s="91" t="s">
        <v>19</v>
      </c>
      <c r="E123" s="9"/>
      <c r="F123" s="70"/>
    </row>
    <row r="124" spans="1:6" ht="13.5">
      <c r="A124" s="1" t="s">
        <v>19</v>
      </c>
      <c r="D124" s="110"/>
      <c r="E124" s="9"/>
      <c r="F124" s="70"/>
    </row>
    <row r="125" spans="1:6" ht="13.5">
      <c r="A125" s="12" t="s">
        <v>19</v>
      </c>
      <c r="B125" s="1" t="s">
        <v>19</v>
      </c>
      <c r="D125" s="9" t="s">
        <v>19</v>
      </c>
      <c r="E125" s="9"/>
      <c r="F125" s="70"/>
    </row>
    <row r="126" spans="1:6" ht="13.5">
      <c r="A126" s="1" t="s">
        <v>19</v>
      </c>
      <c r="D126" s="86" t="s">
        <v>19</v>
      </c>
      <c r="E126" s="9"/>
      <c r="F126" s="70"/>
    </row>
    <row r="127" spans="1:8" ht="13.5">
      <c r="A127" s="111" t="s">
        <v>19</v>
      </c>
      <c r="B127" s="12"/>
      <c r="C127" s="12"/>
      <c r="D127" s="9" t="s">
        <v>19</v>
      </c>
      <c r="E127" s="9"/>
      <c r="F127" s="70"/>
      <c r="H127" s="1" t="s">
        <v>19</v>
      </c>
    </row>
    <row r="128" spans="1:6" ht="13.5">
      <c r="A128" s="12"/>
      <c r="B128" s="12"/>
      <c r="C128" s="12"/>
      <c r="E128" s="9"/>
      <c r="F128" s="70"/>
    </row>
    <row r="129" spans="1:6" ht="13.5">
      <c r="A129" s="12"/>
      <c r="B129" s="12"/>
      <c r="C129" s="12"/>
      <c r="E129" s="9"/>
      <c r="F129" s="70"/>
    </row>
    <row r="130" spans="1:6" ht="13.5">
      <c r="A130" s="12"/>
      <c r="B130" s="12"/>
      <c r="C130" s="12"/>
      <c r="D130" s="91" t="s">
        <v>19</v>
      </c>
      <c r="E130" s="9"/>
      <c r="F130" s="70"/>
    </row>
    <row r="131" spans="1:6" ht="13.5">
      <c r="A131" s="12"/>
      <c r="B131" s="12"/>
      <c r="C131" s="12"/>
      <c r="E131" s="9"/>
      <c r="F131" s="70"/>
    </row>
    <row r="145" ht="13.5">
      <c r="A145" s="1" t="s">
        <v>33</v>
      </c>
    </row>
    <row r="146" ht="13.5">
      <c r="A146" s="1" t="s">
        <v>33</v>
      </c>
    </row>
  </sheetData>
  <sheetProtection/>
  <printOptions/>
  <pageMargins left="0.4" right="0.4" top="0.4" bottom="0.4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