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s\Documents\My Web Sites\azbrevet\public_html\assets\cuesheets\"/>
    </mc:Choice>
  </mc:AlternateContent>
  <xr:revisionPtr revIDLastSave="0" documentId="13_ncr:40009_{F727819C-3C60-4403-8CDB-C42C94564756}" xr6:coauthVersionLast="47" xr6:coauthVersionMax="47" xr10:uidLastSave="{00000000-0000-0000-0000-000000000000}"/>
  <bookViews>
    <workbookView xWindow="4740" yWindow="1920" windowWidth="16710" windowHeight="13650"/>
  </bookViews>
  <sheets>
    <sheet name="CUE Sheet" sheetId="4" r:id="rId1"/>
    <sheet name="Sheet1 (2)" sheetId="6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c_">[1]Calculations!$B$15</definedName>
    <definedName name="_K1_">[1]Calculations!$B$31</definedName>
    <definedName name="_K2_">[1]Calculations!$B$32</definedName>
    <definedName name="Abl_Cost_SSI">'[2]Basic Details'!$D$13</definedName>
    <definedName name="Abl_Cost_SSI_exclNF">'[2]Cost Sharing'!$J$51</definedName>
    <definedName name="Amax">[1]Calculations!$B$33</definedName>
    <definedName name="CHOOSE_Client_EGWP">'[2]Basic Details'!$A$18</definedName>
    <definedName name="day">[3]Lookups!$A$1:$B$7</definedName>
    <definedName name="dBmag">[1]Calculations!$E$42:$E$88</definedName>
    <definedName name="Desired_Qtc">[1]Calculations!#REF!</definedName>
    <definedName name="Desired_Vr">[1]Calculations!#REF!</definedName>
    <definedName name="Dia.">[1]Calculations!$B$10</definedName>
    <definedName name="Direct_Subsidy">'[2]Aggregated Summary'!$M$30</definedName>
    <definedName name="Elig_Mbr_MthsAdj">'[4]Summary CLIENT'!$L$13</definedName>
    <definedName name="F">[1]Calculations!$C$42:$C$88</definedName>
    <definedName name="Factor">[1]Calculations!$C$39</definedName>
    <definedName name="Fb">[1]Calculations!$B$24:$B$24</definedName>
    <definedName name="Fr">[1]Calculations!$D$42:$D$88</definedName>
    <definedName name="Frmly_Secondary">'[2]Aggregated Summary'!$D$75</definedName>
    <definedName name="Fs">[1]Calculations!$B$8</definedName>
    <definedName name="Grade">#REF!</definedName>
    <definedName name="Manf_Disc_YN">'[2]Basic Details'!$H$54</definedName>
    <definedName name="Mean_Mths_PMPY">'[6]Aggregated Summary'!$D$13</definedName>
    <definedName name="n0">[1]Calculations!$B$29</definedName>
    <definedName name="NF_Ratio">[2]used!$Z$4</definedName>
    <definedName name="Par">[1]Calculations!$B$34</definedName>
    <definedName name="PeakSPL">[1]Calculations!$B$36</definedName>
    <definedName name="PEMax">[1]Calculations!$B$11</definedName>
    <definedName name="PO">'[2]Wrap Input'!$E$5</definedName>
    <definedName name="_xlnm.Print_Titles" localSheetId="0">'CUE Sheet'!$2:$2</definedName>
    <definedName name="Qes">[1]Calculations!$B$7</definedName>
    <definedName name="Qr">[1]Calculations!$B$21</definedName>
    <definedName name="Qtc">[1]Calculations!$B$20:$B$20</definedName>
    <definedName name="Qtc_">[1]Calculations!#REF!</definedName>
    <definedName name="Qts">[1]Calculations!$B$6</definedName>
    <definedName name="R_CR">'[2]Aggregated Summary'!$F$95</definedName>
    <definedName name="rides">'[7]RUSA Completed events'!$A$8:$E$506</definedName>
    <definedName name="Ro">[1]Calculations!$B$14</definedName>
    <definedName name="room">#REF!</definedName>
    <definedName name="rrr">'[8]Cost Sharing'!$J$51</definedName>
    <definedName name="Script_Fee">'[2]Aggregated Summary'!$F$34</definedName>
    <definedName name="Sd">[1]Calculations!$B$27</definedName>
    <definedName name="SPL">[1]Calculations!$B$30</definedName>
    <definedName name="ttt">'[8]Basic Details'!$D$13</definedName>
    <definedName name="Vas">[1]Calculations!$B$5</definedName>
    <definedName name="Vd">[1]Calculations!$B$28</definedName>
    <definedName name="Vr">[1]Calculations!$B$22</definedName>
    <definedName name="weekday">[7]Inputs!$A$1:$B$7</definedName>
    <definedName name="Xmax">[1]Calculations!$B$9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4" l="1"/>
  <c r="C14" i="4"/>
  <c r="C15" i="4"/>
  <c r="C10" i="4" l="1"/>
  <c r="C16" i="4"/>
  <c r="C17" i="4"/>
  <c r="C18" i="4"/>
  <c r="C19" i="4"/>
  <c r="C31" i="4"/>
  <c r="C32" i="4"/>
  <c r="C33" i="4"/>
  <c r="C34" i="4"/>
  <c r="C11" i="4"/>
  <c r="C12" i="4"/>
  <c r="C9" i="4"/>
  <c r="C47" i="4"/>
  <c r="C48" i="4"/>
  <c r="C49" i="4"/>
  <c r="C50" i="4"/>
  <c r="C51" i="4"/>
  <c r="C52" i="4"/>
  <c r="C53" i="4"/>
  <c r="C25" i="4"/>
  <c r="C26" i="4"/>
  <c r="C27" i="4"/>
  <c r="C28" i="4"/>
  <c r="C29" i="4"/>
  <c r="C30" i="4"/>
  <c r="C20" i="4"/>
  <c r="C21" i="4"/>
  <c r="C22" i="4"/>
  <c r="C23" i="4"/>
  <c r="C24" i="4"/>
  <c r="C35" i="4"/>
  <c r="C36" i="4"/>
  <c r="C37" i="4"/>
  <c r="C38" i="4"/>
  <c r="C39" i="4"/>
  <c r="C40" i="4"/>
  <c r="C41" i="4"/>
  <c r="C42" i="4"/>
  <c r="C43" i="4"/>
  <c r="C44" i="4"/>
  <c r="C45" i="4"/>
  <c r="C46" i="4"/>
  <c r="C54" i="4"/>
  <c r="C55" i="4"/>
  <c r="C56" i="4"/>
  <c r="C57" i="4"/>
  <c r="C58" i="4"/>
  <c r="C59" i="4"/>
  <c r="C60" i="4"/>
  <c r="C61" i="4"/>
  <c r="C7" i="4"/>
  <c r="C8" i="4"/>
  <c r="C6" i="4"/>
  <c r="C5" i="4"/>
  <c r="C4" i="4"/>
  <c r="E9" i="6"/>
  <c r="K9" i="6" s="1"/>
  <c r="T9" i="6"/>
  <c r="I3" i="6"/>
  <c r="E8" i="6"/>
  <c r="F8" i="6"/>
  <c r="X8" i="6" s="1"/>
  <c r="E5" i="6"/>
  <c r="F5" i="6" s="1"/>
  <c r="E7" i="6"/>
  <c r="K8" i="6" s="1"/>
  <c r="F7" i="6"/>
  <c r="O7" i="6" s="1"/>
  <c r="E6" i="6"/>
  <c r="K6" i="6" s="1"/>
  <c r="E4" i="6"/>
  <c r="F4" i="6"/>
  <c r="R4" i="6" s="1"/>
  <c r="X12" i="6"/>
  <c r="W12" i="6"/>
  <c r="V12" i="6"/>
  <c r="U12" i="6"/>
  <c r="T12" i="6"/>
  <c r="S12" i="6"/>
  <c r="R12" i="6"/>
  <c r="Q12" i="6"/>
  <c r="P12" i="6"/>
  <c r="O12" i="6"/>
  <c r="V11" i="6"/>
  <c r="X10" i="6"/>
  <c r="Z6" i="6"/>
  <c r="F3" i="6"/>
  <c r="V9" i="6"/>
  <c r="U9" i="6"/>
  <c r="I9" i="6"/>
  <c r="Q9" i="6"/>
  <c r="O10" i="6"/>
  <c r="S10" i="6"/>
  <c r="W10" i="6"/>
  <c r="Q11" i="6"/>
  <c r="U11" i="6"/>
  <c r="P9" i="6"/>
  <c r="X9" i="6"/>
  <c r="R10" i="6"/>
  <c r="V10" i="6"/>
  <c r="P11" i="6"/>
  <c r="T11" i="6"/>
  <c r="X11" i="6"/>
  <c r="O9" i="6"/>
  <c r="S9" i="6"/>
  <c r="W9" i="6"/>
  <c r="Q10" i="6"/>
  <c r="U10" i="6"/>
  <c r="O11" i="6"/>
  <c r="S11" i="6"/>
  <c r="W11" i="6"/>
  <c r="R9" i="6"/>
  <c r="H9" i="6"/>
  <c r="P10" i="6"/>
  <c r="T10" i="6"/>
  <c r="R11" i="6"/>
  <c r="K4" i="6"/>
  <c r="Q8" i="6"/>
  <c r="R8" i="6"/>
  <c r="U8" i="6"/>
  <c r="W8" i="6"/>
  <c r="F6" i="6"/>
  <c r="Q6" i="6" s="1"/>
  <c r="V6" i="6"/>
  <c r="O8" i="6"/>
  <c r="R6" i="6"/>
  <c r="T8" i="6"/>
  <c r="K7" i="6"/>
  <c r="T7" i="6"/>
  <c r="S8" i="6"/>
  <c r="U6" i="6"/>
  <c r="S6" i="6"/>
  <c r="O6" i="6"/>
  <c r="S5" i="6" l="1"/>
  <c r="X5" i="6"/>
  <c r="V5" i="6"/>
  <c r="R5" i="6"/>
  <c r="W5" i="6"/>
  <c r="P5" i="6"/>
  <c r="Q5" i="6"/>
  <c r="U5" i="6"/>
  <c r="O5" i="6"/>
  <c r="H5" i="6" s="1"/>
  <c r="T5" i="6"/>
  <c r="H6" i="6"/>
  <c r="P6" i="6"/>
  <c r="S7" i="6"/>
  <c r="K5" i="6"/>
  <c r="P4" i="6"/>
  <c r="W7" i="6"/>
  <c r="Q7" i="6"/>
  <c r="V7" i="6"/>
  <c r="X7" i="6"/>
  <c r="U4" i="6"/>
  <c r="T4" i="6"/>
  <c r="I4" i="6" s="1"/>
  <c r="R7" i="6"/>
  <c r="P7" i="6"/>
  <c r="H7" i="6" s="1"/>
  <c r="V8" i="6"/>
  <c r="I8" i="6" s="1"/>
  <c r="P8" i="6"/>
  <c r="H8" i="6" s="1"/>
  <c r="Q4" i="6"/>
  <c r="X4" i="6"/>
  <c r="W6" i="6"/>
  <c r="X6" i="6"/>
  <c r="T6" i="6"/>
  <c r="O4" i="6"/>
  <c r="V4" i="6"/>
  <c r="U7" i="6"/>
  <c r="I7" i="6" s="1"/>
  <c r="W4" i="6"/>
  <c r="S4" i="6"/>
  <c r="I5" i="6" l="1"/>
  <c r="H4" i="6"/>
  <c r="I6" i="6"/>
</calcChain>
</file>

<file path=xl/sharedStrings.xml><?xml version="1.0" encoding="utf-8"?>
<sst xmlns="http://schemas.openxmlformats.org/spreadsheetml/2006/main" count="132" uniqueCount="80">
  <si>
    <t>R</t>
  </si>
  <si>
    <t>L</t>
  </si>
  <si>
    <t>U</t>
  </si>
  <si>
    <t>Go</t>
  </si>
  <si>
    <t>For</t>
  </si>
  <si>
    <t>-</t>
  </si>
  <si>
    <t>CP#</t>
  </si>
  <si>
    <t>Name</t>
  </si>
  <si>
    <t>Address</t>
  </si>
  <si>
    <t>Phone</t>
  </si>
  <si>
    <t xml:space="preserve">MI </t>
  </si>
  <si>
    <t>KM</t>
  </si>
  <si>
    <t>Hours</t>
  </si>
  <si>
    <t>Open</t>
  </si>
  <si>
    <t>Close</t>
  </si>
  <si>
    <t>exit</t>
  </si>
  <si>
    <t>Exit onto Bush Hwy</t>
  </si>
  <si>
    <t>C</t>
  </si>
  <si>
    <t>CONTROL 1:  Safeway / Starbucks
13733 Fountain Hills Blvd, Fountain Hills, AZ
Open: 07:30 - Close 08:30</t>
  </si>
  <si>
    <t>Instruction - Saguaro Lake 200k</t>
  </si>
  <si>
    <t>At</t>
  </si>
  <si>
    <t>Begin 8 mile climb</t>
  </si>
  <si>
    <t>FAST Descent!! Yee Hah!</t>
  </si>
  <si>
    <t>Merge onto AZ-87 S</t>
  </si>
  <si>
    <t>WATCH SPEED! Police Patrolled</t>
  </si>
  <si>
    <t>Food/Water if needed. Not a required stop</t>
  </si>
  <si>
    <t>LEFT (South) on Fountain Hills Blvd</t>
  </si>
  <si>
    <t>LEFT (East) onto Shea Blvd</t>
  </si>
  <si>
    <t>LEFT (East) onto AZ-87 / Beeline Hwy</t>
  </si>
  <si>
    <t>LEFT onto E Mohave Rd</t>
  </si>
  <si>
    <t>LEFT onto N Saguaro Blvd</t>
  </si>
  <si>
    <t>LEFT onto E Palisades Blvd</t>
  </si>
  <si>
    <t>LEFT onto N 145th Way. Exit Bike Trail</t>
  </si>
  <si>
    <t>LEFT onto E Sweetwater Ave</t>
  </si>
  <si>
    <t>LEFT onto E Westland Rd</t>
  </si>
  <si>
    <t>LEFT onto E Dynamite Blvd</t>
  </si>
  <si>
    <t>RIGHT (South) on Bush Hwy</t>
  </si>
  <si>
    <t>RIGHT (West) on McDowell Rd</t>
  </si>
  <si>
    <t>RIGHT (North) on Power Rd / Bush Hwy</t>
  </si>
  <si>
    <t>RIGHT onto E La Montana Dr</t>
  </si>
  <si>
    <t>RIGHT onto N Pima Rd</t>
  </si>
  <si>
    <t>RIGHT onto N Scottsdale Rd</t>
  </si>
  <si>
    <t>RIGHT onto E Cave Creek Rd</t>
  </si>
  <si>
    <t>RIGHT onto N McDowell Mountain Rd</t>
  </si>
  <si>
    <t>CONT South on Usery Pass Rd</t>
  </si>
  <si>
    <t>CONT onto N Bush Hwy</t>
  </si>
  <si>
    <t>CONT onto Eagle Ridge Dr</t>
  </si>
  <si>
    <t>CONT onto E Vía Linda</t>
  </si>
  <si>
    <t>CONT straight to stay on N Thompson Peak Pkwy</t>
  </si>
  <si>
    <t>CONT straight onto N Tom Darlington Dr</t>
  </si>
  <si>
    <t>LEFT onto the AZ-87 S ramp</t>
  </si>
  <si>
    <t>RIGHT onto N Fort McDowell Rd</t>
  </si>
  <si>
    <t>Becomes E Grande Blvd</t>
  </si>
  <si>
    <t>RIGHT onto E Palisades Blvd</t>
  </si>
  <si>
    <t>LEFT into Plaza just before Pallisades Blvd</t>
  </si>
  <si>
    <t>RIGHT onto Eagle Ridge Dr / Palomino Blvd</t>
  </si>
  <si>
    <t>RIGHT onto E Cholla St</t>
  </si>
  <si>
    <t>At the circle, take 1st exit onto N 104th St</t>
  </si>
  <si>
    <t>At the circle, CONT straight to stay on N 104th St</t>
  </si>
  <si>
    <t>RIGHT onto N 100th St</t>
  </si>
  <si>
    <t>RIGHT onto N Thompson Peak Pkwy</t>
  </si>
  <si>
    <t>CONT straight to stay on E Cave Creek Rd</t>
  </si>
  <si>
    <t>Becomes E Rio Verde Dr</t>
  </si>
  <si>
    <t>9 mile descent!</t>
  </si>
  <si>
    <t>RIGHT onto Forest Rd</t>
  </si>
  <si>
    <t>Becomes Fountain Hills Blvd</t>
  </si>
  <si>
    <t>RIGHT into Plaza</t>
  </si>
  <si>
    <t>RIGHT out of CTRL and CONT up Cave Creek Rd</t>
  </si>
  <si>
    <t>Control 4: Shell Station
7201 E Cave Creek Rd, Cave Creek, AZ 85331
Open: 12:00; Close: 17:42</t>
  </si>
  <si>
    <t>LEFT (South) on Usery Pass Rd, 3.4 mile climb</t>
  </si>
  <si>
    <t>Exit the plaza the same way you entered</t>
  </si>
  <si>
    <r>
      <t xml:space="preserve">LEFT onto Bike Trail at the Golf Club entrance
</t>
    </r>
    <r>
      <rPr>
        <b/>
        <sz val="12"/>
        <color indexed="8"/>
        <rFont val="Calibri"/>
        <family val="2"/>
      </rPr>
      <t>Easy to Miss - CAUTION!</t>
    </r>
  </si>
  <si>
    <t>CAUTION: Exit between split gate</t>
  </si>
  <si>
    <t>CONTROL 3: Subway or Any Biz in Plaza
13733 Fountain Hills Blvd, Fountain Hills, AZ
Open: 10:34 - Close: 14:26</t>
  </si>
  <si>
    <t>CONTROL 5:  Safeway / Starbucks or OPEN
13733 Fountain Hills Blvd, Fountain Hills, AZ
Open: 13:23 - Close 21:00</t>
  </si>
  <si>
    <t>CONTROL 2: Info Control Usery Shooting Range Rd. Answer question on card
Open: 08:49 - Close: 10:45</t>
  </si>
  <si>
    <t>Food: On all corners. C-Store on left</t>
  </si>
  <si>
    <t>!</t>
  </si>
  <si>
    <t>Saguaro Lake 200k
Brian McGuire 602.410.8091</t>
  </si>
  <si>
    <t>Brian McGuire 602.410.8091 / Call 911 for emergency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</si>
</sst>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,_);\(#,##0.0,\)"/>
    <numFmt numFmtId="166" formatCode="&quot;$&quot;#,##0.0_);[Red]\(&quot;$&quot;#,##0.0\)"/>
    <numFmt numFmtId="167" formatCode="_([$€-2]* #,##0.00_);_([$€-2]* \(#,##0.00\);_([$€-2]* &quot;-&quot;??_)"/>
    <numFmt numFmtId="168" formatCode="0.00_)"/>
    <numFmt numFmtId="169" formatCode="_-* #,##0.00_-;\-* #,##0.00_-;_-* &quot;-&quot;??_-;_-@_-"/>
    <numFmt numFmtId="170" formatCode="0%_);[Red]\(0%\)"/>
    <numFmt numFmtId="175" formatCode="#,##0.0"/>
    <numFmt numFmtId="176" formatCode="#,##0.000"/>
  </numFmts>
  <fonts count="31">
    <font>
      <sz val="10"/>
      <color theme="1"/>
      <name val="Maiandra GD"/>
      <family val="2"/>
    </font>
    <font>
      <sz val="10"/>
      <name val="Arial"/>
      <family val="2"/>
    </font>
    <font>
      <b/>
      <sz val="10"/>
      <name val="Helv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1"/>
      <name val="Helv"/>
    </font>
    <font>
      <b/>
      <i/>
      <sz val="16"/>
      <name val="Helv"/>
    </font>
    <font>
      <sz val="12"/>
      <name val="Arial MT"/>
    </font>
    <font>
      <sz val="10"/>
      <name val="MS Sans Serif"/>
      <family val="2"/>
    </font>
    <font>
      <b/>
      <sz val="10"/>
      <name val="MS Sans Serif"/>
      <family val="2"/>
    </font>
    <font>
      <b/>
      <sz val="6.5"/>
      <name val="MS Sans Serif"/>
      <family val="2"/>
    </font>
    <font>
      <sz val="10"/>
      <name val="Courier"/>
      <family val="3"/>
    </font>
    <font>
      <sz val="10"/>
      <name val="Maiandra GD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Maiandra GD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2">
    <xf numFmtId="0" fontId="0" fillId="0" borderId="0"/>
    <xf numFmtId="165" fontId="1" fillId="0" borderId="0" applyBorder="0"/>
    <xf numFmtId="165" fontId="1" fillId="0" borderId="0" applyBorder="0"/>
    <xf numFmtId="165" fontId="1" fillId="0" borderId="0" applyBorder="0"/>
    <xf numFmtId="165" fontId="1" fillId="0" borderId="0" applyBorder="0"/>
    <xf numFmtId="165" fontId="1" fillId="0" borderId="0" applyBorder="0"/>
    <xf numFmtId="165" fontId="1" fillId="0" borderId="0" applyBorder="0"/>
    <xf numFmtId="165" fontId="1" fillId="0" borderId="0" applyBorder="0"/>
    <xf numFmtId="165" fontId="1" fillId="0" borderId="0" applyBorder="0"/>
    <xf numFmtId="165" fontId="1" fillId="0" borderId="0" applyBorder="0"/>
    <xf numFmtId="165" fontId="1" fillId="0" borderId="0" applyBorder="0"/>
    <xf numFmtId="165" fontId="1" fillId="0" borderId="0" applyBorder="0"/>
    <xf numFmtId="165" fontId="1" fillId="0" borderId="0" applyBorder="0"/>
    <xf numFmtId="165" fontId="1" fillId="0" borderId="0" applyBorder="0"/>
    <xf numFmtId="165" fontId="1" fillId="0" borderId="0" applyBorder="0"/>
    <xf numFmtId="165" fontId="1" fillId="0" borderId="0" applyBorder="0"/>
    <xf numFmtId="165" fontId="1" fillId="0" borderId="0" applyBorder="0"/>
    <xf numFmtId="165" fontId="1" fillId="0" borderId="0" applyBorder="0"/>
    <xf numFmtId="165" fontId="1" fillId="0" borderId="0" applyBorder="0"/>
    <xf numFmtId="165" fontId="1" fillId="0" borderId="0" applyBorder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>
      <protection locked="0"/>
    </xf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4" fillId="0" borderId="0">
      <protection locked="0"/>
    </xf>
    <xf numFmtId="166" fontId="4" fillId="0" borderId="0">
      <protection locked="0"/>
    </xf>
    <xf numFmtId="167" fontId="1" fillId="0" borderId="0" applyFont="0" applyFill="0" applyBorder="0" applyAlignment="0" applyProtection="0"/>
    <xf numFmtId="6" fontId="5" fillId="0" borderId="0"/>
    <xf numFmtId="2" fontId="6" fillId="0" borderId="0" applyFill="0" applyBorder="0" applyAlignment="0" applyProtection="0"/>
    <xf numFmtId="38" fontId="7" fillId="2" borderId="0" applyNumberFormat="0" applyBorder="0" applyAlignment="0" applyProtection="0"/>
    <xf numFmtId="0" fontId="8" fillId="0" borderId="0">
      <alignment horizontal="left"/>
    </xf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66" fontId="4" fillId="0" borderId="0">
      <protection locked="0"/>
    </xf>
    <xf numFmtId="166" fontId="4" fillId="0" borderId="0"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0" fontId="7" fillId="3" borderId="3" applyNumberFormat="0" applyBorder="0" applyAlignment="0" applyProtection="0"/>
    <xf numFmtId="0" fontId="11" fillId="0" borderId="4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8" fontId="1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0" fillId="0" borderId="0"/>
    <xf numFmtId="0" fontId="1" fillId="0" borderId="0"/>
    <xf numFmtId="170" fontId="4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4">
      <alignment horizontal="center"/>
    </xf>
    <xf numFmtId="0" fontId="15" fillId="0" borderId="4">
      <alignment horizontal="center"/>
    </xf>
    <xf numFmtId="0" fontId="15" fillId="0" borderId="4">
      <alignment horizontal="center"/>
    </xf>
    <xf numFmtId="0" fontId="15" fillId="0" borderId="4">
      <alignment horizontal="center"/>
    </xf>
    <xf numFmtId="0" fontId="15" fillId="0" borderId="4">
      <alignment horizontal="center"/>
    </xf>
    <xf numFmtId="0" fontId="15" fillId="0" borderId="4">
      <alignment horizontal="center"/>
    </xf>
    <xf numFmtId="0" fontId="15" fillId="0" borderId="4">
      <alignment horizontal="center"/>
    </xf>
    <xf numFmtId="0" fontId="15" fillId="0" borderId="4">
      <alignment horizontal="center"/>
    </xf>
    <xf numFmtId="0" fontId="15" fillId="0" borderId="4">
      <alignment horizontal="center"/>
    </xf>
    <xf numFmtId="0" fontId="15" fillId="0" borderId="4">
      <alignment horizontal="center"/>
    </xf>
    <xf numFmtId="0" fontId="15" fillId="0" borderId="4">
      <alignment horizontal="center"/>
    </xf>
    <xf numFmtId="0" fontId="15" fillId="0" borderId="4">
      <alignment horizontal="center"/>
    </xf>
    <xf numFmtId="3" fontId="14" fillId="0" borderId="0" applyFont="0" applyFill="0" applyBorder="0" applyAlignment="0" applyProtection="0"/>
    <xf numFmtId="0" fontId="14" fillId="4" borderId="0" applyNumberFormat="0" applyFont="0" applyBorder="0" applyAlignment="0" applyProtection="0"/>
    <xf numFmtId="0" fontId="16" fillId="5" borderId="0" applyNumberFormat="0" applyFont="0" applyFill="0" applyBorder="0" applyAlignment="0" applyProtection="0"/>
    <xf numFmtId="0" fontId="16" fillId="6" borderId="0" applyNumberFormat="0" applyFont="0" applyFill="0" applyBorder="0" applyAlignment="0" applyProtection="0"/>
    <xf numFmtId="0" fontId="17" fillId="0" borderId="0"/>
    <xf numFmtId="0" fontId="11" fillId="0" borderId="0"/>
    <xf numFmtId="166" fontId="4" fillId="0" borderId="5">
      <protection locked="0"/>
    </xf>
  </cellStyleXfs>
  <cellXfs count="55">
    <xf numFmtId="0" fontId="0" fillId="0" borderId="0" xfId="0"/>
    <xf numFmtId="0" fontId="18" fillId="0" borderId="0" xfId="0" applyFont="1"/>
    <xf numFmtId="0" fontId="22" fillId="7" borderId="3" xfId="0" applyFont="1" applyFill="1" applyBorder="1" applyAlignment="1">
      <alignment horizontal="center" vertical="center"/>
    </xf>
    <xf numFmtId="175" fontId="22" fillId="7" borderId="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8" borderId="3" xfId="0" applyFont="1" applyFill="1" applyBorder="1" applyAlignment="1">
      <alignment horizontal="center" vertical="center"/>
    </xf>
    <xf numFmtId="3" fontId="23" fillId="8" borderId="6" xfId="0" applyNumberFormat="1" applyFont="1" applyFill="1" applyBorder="1"/>
    <xf numFmtId="175" fontId="23" fillId="8" borderId="3" xfId="0" applyNumberFormat="1" applyFont="1" applyFill="1" applyBorder="1"/>
    <xf numFmtId="0" fontId="23" fillId="0" borderId="0" xfId="0" applyFont="1"/>
    <xf numFmtId="175" fontId="23" fillId="0" borderId="0" xfId="0" applyNumberFormat="1" applyFont="1"/>
    <xf numFmtId="3" fontId="23" fillId="0" borderId="0" xfId="0" applyNumberFormat="1" applyFont="1"/>
    <xf numFmtId="20" fontId="24" fillId="0" borderId="0" xfId="0" applyNumberFormat="1" applyFont="1"/>
    <xf numFmtId="20" fontId="23" fillId="0" borderId="0" xfId="0" applyNumberFormat="1" applyFont="1"/>
    <xf numFmtId="0" fontId="23" fillId="8" borderId="3" xfId="0" applyFont="1" applyFill="1" applyBorder="1"/>
    <xf numFmtId="0" fontId="24" fillId="8" borderId="3" xfId="0" applyFont="1" applyFill="1" applyBorder="1" applyAlignment="1">
      <alignment horizontal="center" vertical="center"/>
    </xf>
    <xf numFmtId="20" fontId="25" fillId="0" borderId="0" xfId="0" applyNumberFormat="1" applyFont="1"/>
    <xf numFmtId="176" fontId="23" fillId="8" borderId="3" xfId="0" applyNumberFormat="1" applyFont="1" applyFill="1" applyBorder="1"/>
    <xf numFmtId="3" fontId="24" fillId="0" borderId="0" xfId="0" applyNumberFormat="1" applyFont="1"/>
    <xf numFmtId="20" fontId="23" fillId="0" borderId="0" xfId="0" applyNumberFormat="1" applyFont="1" applyFill="1"/>
    <xf numFmtId="175" fontId="1" fillId="0" borderId="0" xfId="0" applyNumberFormat="1" applyFont="1"/>
    <xf numFmtId="0" fontId="1" fillId="0" borderId="0" xfId="0" applyFont="1"/>
    <xf numFmtId="0" fontId="26" fillId="0" borderId="3" xfId="0" applyFont="1" applyBorder="1" applyAlignment="1">
      <alignment vertical="center" wrapText="1"/>
    </xf>
    <xf numFmtId="164" fontId="26" fillId="0" borderId="3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3" xfId="0" quotePrefix="1" applyFont="1" applyBorder="1" applyAlignment="1">
      <alignment horizontal="center" vertical="center" wrapText="1"/>
    </xf>
    <xf numFmtId="164" fontId="26" fillId="0" borderId="7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vertical="center" wrapText="1"/>
    </xf>
    <xf numFmtId="0" fontId="27" fillId="0" borderId="8" xfId="0" applyFont="1" applyBorder="1" applyAlignment="1">
      <alignment horizontal="center" vertical="center" wrapText="1"/>
    </xf>
    <xf numFmtId="164" fontId="27" fillId="0" borderId="8" xfId="0" applyNumberFormat="1" applyFont="1" applyBorder="1" applyAlignment="1">
      <alignment horizontal="center" vertical="center" wrapText="1"/>
    </xf>
    <xf numFmtId="164" fontId="26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vertical="center" wrapText="1"/>
    </xf>
    <xf numFmtId="0" fontId="26" fillId="0" borderId="7" xfId="0" quotePrefix="1" applyFont="1" applyBorder="1" applyAlignment="1">
      <alignment horizontal="center" vertical="center" wrapText="1"/>
    </xf>
    <xf numFmtId="0" fontId="27" fillId="0" borderId="8" xfId="0" quotePrefix="1" applyFont="1" applyBorder="1" applyAlignment="1">
      <alignment horizontal="center" vertical="center" wrapText="1"/>
    </xf>
    <xf numFmtId="0" fontId="28" fillId="0" borderId="0" xfId="0" applyFont="1"/>
    <xf numFmtId="164" fontId="29" fillId="0" borderId="3" xfId="0" applyNumberFormat="1" applyFont="1" applyBorder="1" applyAlignment="1">
      <alignment horizontal="center" vertical="center"/>
    </xf>
    <xf numFmtId="164" fontId="29" fillId="0" borderId="7" xfId="0" applyNumberFormat="1" applyFont="1" applyBorder="1" applyAlignment="1">
      <alignment horizontal="center" vertical="center"/>
    </xf>
    <xf numFmtId="164" fontId="30" fillId="0" borderId="10" xfId="0" applyNumberFormat="1" applyFont="1" applyBorder="1" applyAlignment="1">
      <alignment horizontal="center" vertical="center"/>
    </xf>
    <xf numFmtId="164" fontId="29" fillId="0" borderId="9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9" fillId="0" borderId="3" xfId="176" applyFont="1" applyBorder="1" applyAlignment="1">
      <alignment vertical="center"/>
    </xf>
    <xf numFmtId="0" fontId="30" fillId="0" borderId="3" xfId="176" applyFont="1" applyBorder="1" applyAlignment="1">
      <alignment vertical="center"/>
    </xf>
    <xf numFmtId="0" fontId="29" fillId="0" borderId="9" xfId="176" applyFont="1" applyBorder="1" applyAlignment="1">
      <alignment vertical="center"/>
    </xf>
    <xf numFmtId="0" fontId="29" fillId="0" borderId="7" xfId="176" applyFont="1" applyBorder="1" applyAlignment="1">
      <alignment vertical="center" wrapText="1"/>
    </xf>
    <xf numFmtId="0" fontId="30" fillId="0" borderId="11" xfId="176" applyFont="1" applyBorder="1" applyAlignment="1">
      <alignment vertical="center" wrapText="1"/>
    </xf>
    <xf numFmtId="0" fontId="29" fillId="0" borderId="3" xfId="176" applyFont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7" fillId="0" borderId="3" xfId="0" applyFont="1" applyBorder="1" applyAlignment="1">
      <alignment vertical="center" wrapText="1"/>
    </xf>
  </cellXfs>
  <cellStyles count="262">
    <cellStyle name="000's" xfId="1"/>
    <cellStyle name="000's 10" xfId="2"/>
    <cellStyle name="000's 11" xfId="3"/>
    <cellStyle name="000's 12" xfId="4"/>
    <cellStyle name="000's 12 2" xfId="5"/>
    <cellStyle name="000's 13" xfId="6"/>
    <cellStyle name="000's 14" xfId="7"/>
    <cellStyle name="000's 15" xfId="8"/>
    <cellStyle name="000's 16" xfId="9"/>
    <cellStyle name="000's 17" xfId="10"/>
    <cellStyle name="000's 18" xfId="11"/>
    <cellStyle name="000's 2" xfId="12"/>
    <cellStyle name="000's 3" xfId="13"/>
    <cellStyle name="000's 4" xfId="14"/>
    <cellStyle name="000's 5" xfId="15"/>
    <cellStyle name="000's 6" xfId="16"/>
    <cellStyle name="000's 7" xfId="17"/>
    <cellStyle name="000's 8" xfId="18"/>
    <cellStyle name="000's 9" xfId="19"/>
    <cellStyle name="category" xfId="20"/>
    <cellStyle name="Comma 10" xfId="21"/>
    <cellStyle name="Comma 11" xfId="22"/>
    <cellStyle name="Comma 2" xfId="23"/>
    <cellStyle name="Comma 3 10" xfId="24"/>
    <cellStyle name="Comma 3 11" xfId="25"/>
    <cellStyle name="Comma 3 12" xfId="26"/>
    <cellStyle name="Comma 3 13" xfId="27"/>
    <cellStyle name="Comma 3 14" xfId="28"/>
    <cellStyle name="Comma 3 2" xfId="29"/>
    <cellStyle name="Comma 3 3" xfId="30"/>
    <cellStyle name="Comma 3 4" xfId="31"/>
    <cellStyle name="Comma 3 5" xfId="32"/>
    <cellStyle name="Comma 3 6" xfId="33"/>
    <cellStyle name="Comma 3 7" xfId="34"/>
    <cellStyle name="Comma 3 8" xfId="35"/>
    <cellStyle name="Comma 3 9" xfId="36"/>
    <cellStyle name="Comma 4 10" xfId="37"/>
    <cellStyle name="Comma 4 11" xfId="38"/>
    <cellStyle name="Comma 4 12" xfId="39"/>
    <cellStyle name="Comma 4 13" xfId="40"/>
    <cellStyle name="Comma 4 14" xfId="41"/>
    <cellStyle name="Comma 4 15" xfId="42"/>
    <cellStyle name="Comma 4 16" xfId="43"/>
    <cellStyle name="Comma 4 17" xfId="44"/>
    <cellStyle name="Comma 4 2" xfId="45"/>
    <cellStyle name="Comma 4 3" xfId="46"/>
    <cellStyle name="Comma 4 4" xfId="47"/>
    <cellStyle name="Comma 4 5" xfId="48"/>
    <cellStyle name="Comma 4 6" xfId="49"/>
    <cellStyle name="Comma 4 7" xfId="50"/>
    <cellStyle name="Comma 4 8" xfId="51"/>
    <cellStyle name="Comma 4 9" xfId="52"/>
    <cellStyle name="Comma 5" xfId="53"/>
    <cellStyle name="Comma 6" xfId="54"/>
    <cellStyle name="Comma0" xfId="55"/>
    <cellStyle name="Currency 2" xfId="56"/>
    <cellStyle name="Currency 2 10" xfId="57"/>
    <cellStyle name="Currency 2 11" xfId="58"/>
    <cellStyle name="Currency 2 12" xfId="59"/>
    <cellStyle name="Currency 2 2" xfId="60"/>
    <cellStyle name="Currency 2 3" xfId="61"/>
    <cellStyle name="Currency 2 4" xfId="62"/>
    <cellStyle name="Currency 2 5" xfId="63"/>
    <cellStyle name="Currency 2 6" xfId="64"/>
    <cellStyle name="Currency 2 7" xfId="65"/>
    <cellStyle name="Currency 2 8" xfId="66"/>
    <cellStyle name="Currency 2 9" xfId="67"/>
    <cellStyle name="Currency 3" xfId="68"/>
    <cellStyle name="Currency 5" xfId="69"/>
    <cellStyle name="Currency 7" xfId="70"/>
    <cellStyle name="Currency 8" xfId="71"/>
    <cellStyle name="Currency0" xfId="72"/>
    <cellStyle name="Date" xfId="73"/>
    <cellStyle name="Euro" xfId="74"/>
    <cellStyle name="financial" xfId="75"/>
    <cellStyle name="Fixed" xfId="76"/>
    <cellStyle name="Grey" xfId="77"/>
    <cellStyle name="HEADER" xfId="78"/>
    <cellStyle name="Header1" xfId="79"/>
    <cellStyle name="Header2" xfId="80"/>
    <cellStyle name="Heading 1 18" xfId="81"/>
    <cellStyle name="Heading 2 18" xfId="82"/>
    <cellStyle name="Hyperlink 2" xfId="83"/>
    <cellStyle name="Hyperlink 3" xfId="84"/>
    <cellStyle name="Input [yellow]" xfId="85"/>
    <cellStyle name="Model" xfId="86"/>
    <cellStyle name="NDC" xfId="87"/>
    <cellStyle name="NDC 10" xfId="88"/>
    <cellStyle name="NDC 11" xfId="89"/>
    <cellStyle name="NDC 12" xfId="90"/>
    <cellStyle name="NDC 12 2" xfId="91"/>
    <cellStyle name="NDC 13" xfId="92"/>
    <cellStyle name="NDC 14" xfId="93"/>
    <cellStyle name="NDC 15" xfId="94"/>
    <cellStyle name="NDC 16" xfId="95"/>
    <cellStyle name="NDC 17" xfId="96"/>
    <cellStyle name="NDC 18" xfId="97"/>
    <cellStyle name="NDC 2" xfId="98"/>
    <cellStyle name="NDC 3" xfId="99"/>
    <cellStyle name="NDC 4" xfId="100"/>
    <cellStyle name="NDC 5" xfId="101"/>
    <cellStyle name="NDC 6" xfId="102"/>
    <cellStyle name="NDC 7" xfId="103"/>
    <cellStyle name="NDC 8" xfId="104"/>
    <cellStyle name="NDC 9" xfId="105"/>
    <cellStyle name="Normal" xfId="0" builtinId="0"/>
    <cellStyle name="Normal - Style1" xfId="106"/>
    <cellStyle name="Normal - Style1 10" xfId="107"/>
    <cellStyle name="Normal - Style1 11" xfId="108"/>
    <cellStyle name="Normal - Style1 12" xfId="109"/>
    <cellStyle name="Normal - Style1 13" xfId="110"/>
    <cellStyle name="Normal - Style1 14" xfId="111"/>
    <cellStyle name="Normal - Style1 15" xfId="112"/>
    <cellStyle name="Normal - Style1 16" xfId="113"/>
    <cellStyle name="Normal - Style1 17" xfId="114"/>
    <cellStyle name="Normal - Style1 2" xfId="115"/>
    <cellStyle name="Normal - Style1 3" xfId="116"/>
    <cellStyle name="Normal - Style1 4" xfId="117"/>
    <cellStyle name="Normal - Style1 5" xfId="118"/>
    <cellStyle name="Normal - Style1 6" xfId="119"/>
    <cellStyle name="Normal - Style1 7" xfId="120"/>
    <cellStyle name="Normal - Style1 8" xfId="121"/>
    <cellStyle name="Normal - Style1 9" xfId="122"/>
    <cellStyle name="Normal 11" xfId="123"/>
    <cellStyle name="Normal 13" xfId="124"/>
    <cellStyle name="Normal 2" xfId="125"/>
    <cellStyle name="Normal 2 10" xfId="126"/>
    <cellStyle name="Normal 2 11" xfId="127"/>
    <cellStyle name="Normal 2 12" xfId="128"/>
    <cellStyle name="Normal 2 13" xfId="129"/>
    <cellStyle name="Normal 2 14" xfId="130"/>
    <cellStyle name="Normal 2 15" xfId="131"/>
    <cellStyle name="Normal 2 16" xfId="132"/>
    <cellStyle name="Normal 2 17" xfId="133"/>
    <cellStyle name="Normal 2 18" xfId="134"/>
    <cellStyle name="Normal 2 19" xfId="135"/>
    <cellStyle name="Normal 2 2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5" xfId="142"/>
    <cellStyle name="Normal 2 26" xfId="143"/>
    <cellStyle name="Normal 2 27" xfId="144"/>
    <cellStyle name="Normal 2 28" xfId="145"/>
    <cellStyle name="Normal 2 29" xfId="146"/>
    <cellStyle name="Normal 2 3" xfId="147"/>
    <cellStyle name="Normal 2 30" xfId="148"/>
    <cellStyle name="Normal 2 4" xfId="149"/>
    <cellStyle name="Normal 2 5" xfId="150"/>
    <cellStyle name="Normal 2 6" xfId="151"/>
    <cellStyle name="Normal 2 7" xfId="152"/>
    <cellStyle name="Normal 2 8" xfId="153"/>
    <cellStyle name="Normal 2 9" xfId="154"/>
    <cellStyle name="Normal 27" xfId="155"/>
    <cellStyle name="Normal 28" xfId="156"/>
    <cellStyle name="Normal 29" xfId="157"/>
    <cellStyle name="Normal 3" xfId="158"/>
    <cellStyle name="Normal 3 10" xfId="159"/>
    <cellStyle name="Normal 3 11" xfId="160"/>
    <cellStyle name="Normal 3 12" xfId="161"/>
    <cellStyle name="Normal 3 13" xfId="162"/>
    <cellStyle name="Normal 3 14" xfId="163"/>
    <cellStyle name="Normal 3 2" xfId="164"/>
    <cellStyle name="Normal 3 3" xfId="165"/>
    <cellStyle name="Normal 3 4" xfId="166"/>
    <cellStyle name="Normal 3 5" xfId="167"/>
    <cellStyle name="Normal 3 6" xfId="168"/>
    <cellStyle name="Normal 3 7" xfId="169"/>
    <cellStyle name="Normal 3 8" xfId="170"/>
    <cellStyle name="Normal 3 9" xfId="171"/>
    <cellStyle name="Normal 4" xfId="172"/>
    <cellStyle name="Normal 5" xfId="173"/>
    <cellStyle name="Normal 6" xfId="174"/>
    <cellStyle name="Normal 7" xfId="175"/>
    <cellStyle name="Normal 8" xfId="176"/>
    <cellStyle name="Normal 9" xfId="177"/>
    <cellStyle name="Percent ()" xfId="178"/>
    <cellStyle name="Percent [2]" xfId="179"/>
    <cellStyle name="Percent [2] 10" xfId="180"/>
    <cellStyle name="Percent [2] 11" xfId="181"/>
    <cellStyle name="Percent [2] 12" xfId="182"/>
    <cellStyle name="Percent [2] 12 2" xfId="183"/>
    <cellStyle name="Percent [2] 13" xfId="184"/>
    <cellStyle name="Percent [2] 14" xfId="185"/>
    <cellStyle name="Percent [2] 15" xfId="186"/>
    <cellStyle name="Percent [2] 16" xfId="187"/>
    <cellStyle name="Percent [2] 17" xfId="188"/>
    <cellStyle name="Percent [2] 18" xfId="189"/>
    <cellStyle name="Percent [2] 19" xfId="190"/>
    <cellStyle name="Percent [2] 2" xfId="191"/>
    <cellStyle name="Percent [2] 2 10" xfId="192"/>
    <cellStyle name="Percent [2] 2 11" xfId="193"/>
    <cellStyle name="Percent [2] 2 12" xfId="194"/>
    <cellStyle name="Percent [2] 2 13" xfId="195"/>
    <cellStyle name="Percent [2] 2 14" xfId="196"/>
    <cellStyle name="Percent [2] 2 15" xfId="197"/>
    <cellStyle name="Percent [2] 2 16" xfId="198"/>
    <cellStyle name="Percent [2] 2 17" xfId="199"/>
    <cellStyle name="Percent [2] 2 2" xfId="200"/>
    <cellStyle name="Percent [2] 2 3" xfId="201"/>
    <cellStyle name="Percent [2] 2 4" xfId="202"/>
    <cellStyle name="Percent [2] 2 5" xfId="203"/>
    <cellStyle name="Percent [2] 2 6" xfId="204"/>
    <cellStyle name="Percent [2] 2 7" xfId="205"/>
    <cellStyle name="Percent [2] 2 8" xfId="206"/>
    <cellStyle name="Percent [2] 2 9" xfId="207"/>
    <cellStyle name="Percent [2] 20" xfId="208"/>
    <cellStyle name="Percent [2] 3" xfId="209"/>
    <cellStyle name="Percent [2] 4" xfId="210"/>
    <cellStyle name="Percent [2] 5" xfId="211"/>
    <cellStyle name="Percent [2] 6" xfId="212"/>
    <cellStyle name="Percent [2] 7" xfId="213"/>
    <cellStyle name="Percent [2] 8" xfId="214"/>
    <cellStyle name="Percent [2] 9" xfId="215"/>
    <cellStyle name="Percent 10" xfId="216"/>
    <cellStyle name="Percent 2" xfId="217"/>
    <cellStyle name="Percent 2 10" xfId="218"/>
    <cellStyle name="Percent 2 11" xfId="219"/>
    <cellStyle name="Percent 2 12" xfId="220"/>
    <cellStyle name="Percent 2 13" xfId="221"/>
    <cellStyle name="Percent 2 14" xfId="222"/>
    <cellStyle name="Percent 2 2" xfId="223"/>
    <cellStyle name="Percent 2 3" xfId="224"/>
    <cellStyle name="Percent 2 4" xfId="225"/>
    <cellStyle name="Percent 2 5" xfId="226"/>
    <cellStyle name="Percent 2 6" xfId="227"/>
    <cellStyle name="Percent 2 7" xfId="228"/>
    <cellStyle name="Percent 2 8" xfId="229"/>
    <cellStyle name="Percent 2 9" xfId="230"/>
    <cellStyle name="Percent 26" xfId="231"/>
    <cellStyle name="Percent 27" xfId="232"/>
    <cellStyle name="Percent 28" xfId="233"/>
    <cellStyle name="Percent 3" xfId="234"/>
    <cellStyle name="Percent 5" xfId="235"/>
    <cellStyle name="Percent 6" xfId="236"/>
    <cellStyle name="Percent 7" xfId="237"/>
    <cellStyle name="Percent 8" xfId="238"/>
    <cellStyle name="Percent 9" xfId="239"/>
    <cellStyle name="PSChar" xfId="240"/>
    <cellStyle name="PSDate" xfId="241"/>
    <cellStyle name="PSDec" xfId="242"/>
    <cellStyle name="PSHeading" xfId="243"/>
    <cellStyle name="PSHeading 10" xfId="244"/>
    <cellStyle name="PSHeading 11" xfId="245"/>
    <cellStyle name="PSHeading 12" xfId="246"/>
    <cellStyle name="PSHeading 2" xfId="247"/>
    <cellStyle name="PSHeading 3" xfId="248"/>
    <cellStyle name="PSHeading 4" xfId="249"/>
    <cellStyle name="PSHeading 5" xfId="250"/>
    <cellStyle name="PSHeading 6" xfId="251"/>
    <cellStyle name="PSHeading 7" xfId="252"/>
    <cellStyle name="PSHeading 8" xfId="253"/>
    <cellStyle name="PSHeading 9" xfId="254"/>
    <cellStyle name="PSInt" xfId="255"/>
    <cellStyle name="PSSpacer" xfId="256"/>
    <cellStyle name="Region" xfId="257"/>
    <cellStyle name="regional" xfId="258"/>
    <cellStyle name="SAP Load" xfId="259"/>
    <cellStyle name="subhead" xfId="260"/>
    <cellStyle name="Total 18" xfId="2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D3HY70/My%20Documents/Personal/sealed_Markaudio%20CHR70_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Actuarial%20Services/PBM%20Actuary/Medicare%20Analysis%20Model/Clients/Alcoa/2011_12/Choices/MC%20in%20Mail/Medicare%20Model%202012%2012_01e3-beta1b1%20Alcoa_Choices_MC%20in%20Ma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d3hy70/Desktop/Personal/EOP%20200K/Calend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Actuarial%20Services/PBM%20Actuary/Medicare%20Analysis%20Model/Clients/Tyco/2012_02/Medicare%20Model%202012%2012_01e3-beta1c%20Tyco%20FC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d3hy70/Desktop/Personal/EOP%20200K/_Carlton%20Open%20Projects%20Statu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Actuarial%20Services/PBM%20Actuary/Medicare%20Analysis%20Model/Clients/USG/2012_03/Medicare%20Model%202012%2012_01e3-beta1c%20USG%20MCinReta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D3HY70/My%20Documents/Personal/Riding_Log%20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Actuarial%20Services/PBM%20Actuary/Medicare%20Analysis%20Model/Clients/Op%20Engineers%20Local%203/2012_04/Op%20Eng%203_Medicare%20Model%202012%2012_01e3-beta1c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ations"/>
      <sheetName val="Frequency Response"/>
      <sheetName val="Power Response"/>
      <sheetName val="Sheet1"/>
    </sheetNames>
    <sheetDataSet>
      <sheetData sheetId="0">
        <row r="5">
          <cell r="B5">
            <v>5.17</v>
          </cell>
        </row>
        <row r="6">
          <cell r="B6">
            <v>0.55000000000000004</v>
          </cell>
        </row>
        <row r="7">
          <cell r="B7">
            <v>0.69</v>
          </cell>
        </row>
        <row r="8">
          <cell r="B8">
            <v>65.400000000000006</v>
          </cell>
        </row>
        <row r="9">
          <cell r="B9">
            <v>8.6</v>
          </cell>
        </row>
        <row r="10">
          <cell r="B10">
            <v>2</v>
          </cell>
        </row>
        <row r="11">
          <cell r="B11">
            <v>20</v>
          </cell>
        </row>
        <row r="14">
          <cell r="B14">
            <v>1.18</v>
          </cell>
        </row>
        <row r="15">
          <cell r="B15">
            <v>345</v>
          </cell>
        </row>
        <row r="20">
          <cell r="B20">
            <v>0.70709999999999995</v>
          </cell>
        </row>
        <row r="21">
          <cell r="B21">
            <v>1.2856363636363635</v>
          </cell>
        </row>
        <row r="22">
          <cell r="B22">
            <v>0.65286085950413186</v>
          </cell>
        </row>
        <row r="24">
          <cell r="B24">
            <v>84.080618181818181</v>
          </cell>
        </row>
        <row r="27">
          <cell r="B27">
            <v>3.1415926535897931E-4</v>
          </cell>
        </row>
        <row r="28">
          <cell r="B28">
            <v>2.701769682087222E-6</v>
          </cell>
        </row>
        <row r="29">
          <cell r="B29">
            <v>2.0204668588758271E-3</v>
          </cell>
        </row>
        <row r="30">
          <cell r="B30">
            <v>85.054517312323199</v>
          </cell>
        </row>
        <row r="31">
          <cell r="B31">
            <v>1.547578736020991E-4</v>
          </cell>
        </row>
        <row r="32">
          <cell r="B32">
            <v>73.896527538146557</v>
          </cell>
        </row>
        <row r="33">
          <cell r="B33">
            <v>1</v>
          </cell>
        </row>
        <row r="34">
          <cell r="B34">
            <v>1.547578736020991E-4</v>
          </cell>
        </row>
        <row r="36">
          <cell r="B36">
            <v>98.064817268963012</v>
          </cell>
        </row>
        <row r="39">
          <cell r="C39">
            <v>1.1100000000000001</v>
          </cell>
        </row>
        <row r="42">
          <cell r="C42">
            <v>84.081424534278796</v>
          </cell>
          <cell r="D42">
            <v>1.0000191805518226</v>
          </cell>
          <cell r="E42">
            <v>-3.0102999566398134</v>
          </cell>
        </row>
        <row r="43">
          <cell r="C43">
            <v>10</v>
          </cell>
          <cell r="D43">
            <v>1.4145171191224248E-2</v>
          </cell>
          <cell r="E43">
            <v>-36.988707074015473</v>
          </cell>
        </row>
        <row r="44">
          <cell r="C44">
            <v>11.100000000000001</v>
          </cell>
          <cell r="D44">
            <v>1.7428265424707403E-2</v>
          </cell>
          <cell r="E44">
            <v>-35.176238539157779</v>
          </cell>
        </row>
        <row r="45">
          <cell r="C45">
            <v>12.321000000000003</v>
          </cell>
          <cell r="D45">
            <v>2.1473365829781994E-2</v>
          </cell>
          <cell r="E45">
            <v>-33.364003209738499</v>
          </cell>
        </row>
        <row r="46">
          <cell r="C46">
            <v>13.676310000000004</v>
          </cell>
          <cell r="D46">
            <v>2.6457334038874396E-2</v>
          </cell>
          <cell r="E46">
            <v>-31.552121749954839</v>
          </cell>
        </row>
        <row r="47">
          <cell r="C47">
            <v>15.180704100000007</v>
          </cell>
          <cell r="D47">
            <v>3.2598081269297162E-2</v>
          </cell>
          <cell r="E47">
            <v>-29.740777176588772</v>
          </cell>
        </row>
        <row r="48">
          <cell r="C48">
            <v>16.850581551000008</v>
          </cell>
          <cell r="D48">
            <v>4.0164095931901032E-2</v>
          </cell>
          <cell r="E48">
            <v>-27.930246962865745</v>
          </cell>
        </row>
        <row r="49">
          <cell r="C49">
            <v>18.704145521610013</v>
          </cell>
          <cell r="D49">
            <v>4.9486182597695272E-2</v>
          </cell>
          <cell r="E49">
            <v>-26.120951517748317</v>
          </cell>
        </row>
        <row r="50">
          <cell r="C50">
            <v>20.761601528987114</v>
          </cell>
          <cell r="D50">
            <v>6.0971925578620349E-2</v>
          </cell>
          <cell r="E50">
            <v>-24.313527192681104</v>
          </cell>
        </row>
        <row r="51">
          <cell r="C51">
            <v>23.045377697175699</v>
          </cell>
          <cell r="D51">
            <v>7.5123509505418129E-2</v>
          </cell>
          <cell r="E51">
            <v>-22.508935765210811</v>
          </cell>
        </row>
        <row r="52">
          <cell r="C52">
            <v>25.580369243865029</v>
          </cell>
          <cell r="D52">
            <v>9.2559676061625726E-2</v>
          </cell>
          <cell r="E52">
            <v>-20.708627574201209</v>
          </cell>
        </row>
        <row r="53">
          <cell r="C53">
            <v>28.394209860690186</v>
          </cell>
          <cell r="D53">
            <v>0.11404277687552908</v>
          </cell>
          <cell r="E53">
            <v>-18.914782209940743</v>
          </cell>
        </row>
        <row r="54">
          <cell r="C54">
            <v>31.517572945366108</v>
          </cell>
          <cell r="D54">
            <v>0.14051210538833941</v>
          </cell>
          <cell r="E54">
            <v>-17.130658236368539</v>
          </cell>
        </row>
        <row r="55">
          <cell r="C55">
            <v>34.984505969356384</v>
          </cell>
          <cell r="D55">
            <v>0.17312496504897298</v>
          </cell>
          <cell r="E55">
            <v>-15.361089282137803</v>
          </cell>
        </row>
        <row r="56">
          <cell r="C56">
            <v>38.832801625985589</v>
          </cell>
          <cell r="D56">
            <v>0.21330726943683967</v>
          </cell>
          <cell r="E56">
            <v>-13.613161198858171</v>
          </cell>
        </row>
        <row r="57">
          <cell r="C57">
            <v>43.104409804844011</v>
          </cell>
          <cell r="D57">
            <v>0.26281588667313027</v>
          </cell>
          <cell r="E57">
            <v>-11.897079002242695</v>
          </cell>
        </row>
        <row r="58">
          <cell r="C58">
            <v>47.845894883376857</v>
          </cell>
          <cell r="D58">
            <v>0.32381545396996381</v>
          </cell>
          <cell r="E58">
            <v>-10.227155944822302</v>
          </cell>
        </row>
        <row r="59">
          <cell r="C59">
            <v>53.108943320548313</v>
          </cell>
          <cell r="D59">
            <v>0.39897302083639247</v>
          </cell>
          <cell r="E59">
            <v>-8.6226935733129864</v>
          </cell>
        </row>
        <row r="60">
          <cell r="C60">
            <v>58.95092708580863</v>
          </cell>
          <cell r="D60">
            <v>0.49157465897251917</v>
          </cell>
          <cell r="E60">
            <v>-7.1082529221578028</v>
          </cell>
        </row>
        <row r="61">
          <cell r="C61">
            <v>65.435529065247579</v>
          </cell>
          <cell r="D61">
            <v>0.60566913732004102</v>
          </cell>
          <cell r="E61">
            <v>-5.7125261796339668</v>
          </cell>
        </row>
        <row r="62">
          <cell r="C62">
            <v>72.63343726242482</v>
          </cell>
          <cell r="D62">
            <v>0.74624494409202258</v>
          </cell>
          <cell r="E62">
            <v>-4.4650074453923354</v>
          </cell>
        </row>
        <row r="63">
          <cell r="C63">
            <v>80.623115361291553</v>
          </cell>
          <cell r="D63">
            <v>0.91944839561578118</v>
          </cell>
          <cell r="E63">
            <v>-3.3904065098704073</v>
          </cell>
        </row>
        <row r="64">
          <cell r="C64">
            <v>89.491658051033639</v>
          </cell>
          <cell r="D64">
            <v>1.1328523682382041</v>
          </cell>
          <cell r="E64">
            <v>-2.5023497213349986</v>
          </cell>
        </row>
        <row r="65">
          <cell r="C65">
            <v>99.335740436647342</v>
          </cell>
          <cell r="D65">
            <v>1.3957874029062918</v>
          </cell>
          <cell r="E65">
            <v>-1.7992959080152391</v>
          </cell>
        </row>
        <row r="66">
          <cell r="C66">
            <v>110.26267188467855</v>
          </cell>
          <cell r="D66">
            <v>1.7197496591208419</v>
          </cell>
          <cell r="E66">
            <v>-1.2650196670004208</v>
          </cell>
        </row>
        <row r="67">
          <cell r="C67">
            <v>122.3915657919932</v>
          </cell>
          <cell r="D67">
            <v>2.1189035550027895</v>
          </cell>
          <cell r="E67">
            <v>-0.87336798397640025</v>
          </cell>
        </row>
        <row r="68">
          <cell r="C68">
            <v>135.85463802911246</v>
          </cell>
          <cell r="D68">
            <v>2.6107010701189375</v>
          </cell>
          <cell r="E68">
            <v>-0.59462489753452341</v>
          </cell>
        </row>
        <row r="69">
          <cell r="C69">
            <v>150.79864821231484</v>
          </cell>
          <cell r="D69">
            <v>3.216644788493543</v>
          </cell>
          <cell r="E69">
            <v>-0.40072054715196082</v>
          </cell>
        </row>
        <row r="70">
          <cell r="C70">
            <v>167.3864995156695</v>
          </cell>
          <cell r="D70">
            <v>3.963228043902896</v>
          </cell>
          <cell r="E70">
            <v>-0.26808888709713757</v>
          </cell>
        </row>
        <row r="71">
          <cell r="C71">
            <v>185.79901446239316</v>
          </cell>
          <cell r="D71">
            <v>4.8830932728927579</v>
          </cell>
          <cell r="E71">
            <v>-0.17845242017538923</v>
          </cell>
        </row>
        <row r="72">
          <cell r="C72">
            <v>206.23690605325643</v>
          </cell>
          <cell r="D72">
            <v>6.0164592215311687</v>
          </cell>
          <cell r="E72">
            <v>-0.11837779439615169</v>
          </cell>
        </row>
        <row r="73">
          <cell r="C73">
            <v>228.92296571911467</v>
          </cell>
          <cell r="D73">
            <v>7.412879406848556</v>
          </cell>
          <cell r="E73">
            <v>-7.8344910157490663E-2</v>
          </cell>
        </row>
        <row r="74">
          <cell r="C74">
            <v>254.10449194821732</v>
          </cell>
          <cell r="D74">
            <v>9.1334087171781082</v>
          </cell>
          <cell r="E74">
            <v>-5.1770168781431244E-2</v>
          </cell>
        </row>
        <row r="75">
          <cell r="C75">
            <v>282.05598606252124</v>
          </cell>
          <cell r="D75">
            <v>11.253272880435148</v>
          </cell>
          <cell r="E75">
            <v>-3.4174659399613248E-2</v>
          </cell>
        </row>
        <row r="76">
          <cell r="C76">
            <v>313.08214452939859</v>
          </cell>
          <cell r="D76">
            <v>13.865157515984146</v>
          </cell>
          <cell r="E76">
            <v>-2.2544360486569815E-2</v>
          </cell>
        </row>
        <row r="77">
          <cell r="C77">
            <v>347.52118042763249</v>
          </cell>
          <cell r="D77">
            <v>17.083260575444076</v>
          </cell>
          <cell r="E77">
            <v>-1.4865646380347753E-2</v>
          </cell>
        </row>
        <row r="78">
          <cell r="C78">
            <v>385.74851027467207</v>
          </cell>
          <cell r="D78">
            <v>21.048285355004644</v>
          </cell>
          <cell r="E78">
            <v>-9.7996668105795742E-3</v>
          </cell>
        </row>
        <row r="79">
          <cell r="C79">
            <v>428.18084640488604</v>
          </cell>
          <cell r="D79">
            <v>25.933592385901228</v>
          </cell>
          <cell r="E79">
            <v>-6.4590373153731468E-3</v>
          </cell>
        </row>
        <row r="80">
          <cell r="C80">
            <v>475.28073950942354</v>
          </cell>
          <cell r="D80">
            <v>31.952779178668909</v>
          </cell>
          <cell r="E80">
            <v>-4.2568287497673453E-3</v>
          </cell>
        </row>
        <row r="81">
          <cell r="C81">
            <v>527.56162085546021</v>
          </cell>
          <cell r="D81">
            <v>39.36901922603797</v>
          </cell>
          <cell r="E81">
            <v>-2.8053705357331564E-3</v>
          </cell>
        </row>
        <row r="82">
          <cell r="C82">
            <v>585.59339914956092</v>
          </cell>
          <cell r="D82">
            <v>48.506568588401393</v>
          </cell>
          <cell r="E82">
            <v>-1.8488348606772889E-3</v>
          </cell>
        </row>
        <row r="83">
          <cell r="C83">
            <v>650.00867305601264</v>
          </cell>
          <cell r="D83">
            <v>59.764943157769366</v>
          </cell>
          <cell r="E83">
            <v>-1.2184982200627427E-3</v>
          </cell>
        </row>
        <row r="84">
          <cell r="C84">
            <v>721.50962709217413</v>
          </cell>
          <cell r="D84">
            <v>73.636386464687646</v>
          </cell>
          <cell r="E84">
            <v>-8.0312706153028461E-4</v>
          </cell>
        </row>
        <row r="85">
          <cell r="C85">
            <v>800.87568607231333</v>
          </cell>
          <cell r="D85">
            <v>90.727391763141682</v>
          </cell>
          <cell r="E85">
            <v>-5.2940723218717299E-4</v>
          </cell>
        </row>
        <row r="86">
          <cell r="C86">
            <v>888.97201154026789</v>
          </cell>
          <cell r="D86">
            <v>111.78521939136687</v>
          </cell>
          <cell r="E86">
            <v>-3.4902492060392499E-4</v>
          </cell>
        </row>
        <row r="87">
          <cell r="C87">
            <v>986.7589328096974</v>
          </cell>
          <cell r="D87">
            <v>137.73056881210312</v>
          </cell>
          <cell r="E87">
            <v>-2.3014452774962265E-4</v>
          </cell>
        </row>
        <row r="88">
          <cell r="C88">
            <v>1095.3024154187642</v>
          </cell>
          <cell r="D88">
            <v>169.69783383339231</v>
          </cell>
          <cell r="E88">
            <v>-1.5178963048164822E-4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ckground"/>
      <sheetName val="Plan Design"/>
      <sheetName val="Example"/>
      <sheetName val="Compare Results"/>
      <sheetName val="Compare Pre-Tax"/>
      <sheetName val="Wrap Detail"/>
      <sheetName val="Output"/>
      <sheetName val="Subsidy"/>
      <sheetName val="Tier Disruption"/>
      <sheetName val="Cost V Disruptn"/>
      <sheetName val="Checks"/>
      <sheetName val="User Guide_ Read Me"/>
      <sheetName val="Current Plan Input"/>
      <sheetName val="Wrap Input"/>
      <sheetName val="Risk"/>
      <sheetName val="AWP per Participant"/>
      <sheetName val="Summary CLIENT"/>
      <sheetName val="Drug Cost per Participant"/>
      <sheetName val="Drug cost per Claim"/>
      <sheetName val="Part D Non-covered"/>
      <sheetName val="Disruption Report Input"/>
      <sheetName val="Tier Disruption Drug RX Input"/>
      <sheetName val="Tier Disruption By Member"/>
      <sheetName val="SSI_Detail"/>
      <sheetName val="Aggregated Summary"/>
      <sheetName val="RDS"/>
      <sheetName val="Macro Ranges"/>
      <sheetName val="Group_pdp"/>
      <sheetName val="Interpolation Worksheet"/>
      <sheetName val="Basic Details"/>
      <sheetName val="Cost Sharing"/>
      <sheetName val="used"/>
      <sheetName val="SSI CS Calcs"/>
      <sheetName val="Wrap CS Calcs"/>
      <sheetName val="Tier Code Reports - Claim"/>
      <sheetName val="Tier Code Reports - Drug Rx"/>
      <sheetName val="Tier Disruption Tables"/>
      <sheetName val="Client Dist Data"/>
      <sheetName val="Normative Dist Data"/>
      <sheetName val="BASIC Premiums"/>
      <sheetName val="PLUS Premiums"/>
      <sheetName val="COMPLETE Premiums"/>
      <sheetName val="AgRx 20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E5" t="str">
            <v>White_Copper_EGWP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30">
          <cell r="M30">
            <v>46.46389053451837</v>
          </cell>
        </row>
        <row r="34">
          <cell r="F34">
            <v>0</v>
          </cell>
        </row>
        <row r="75">
          <cell r="D75">
            <v>0</v>
          </cell>
        </row>
        <row r="95">
          <cell r="F95">
            <v>22.380369450881808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13">
          <cell r="D13">
            <v>273.01505908236925</v>
          </cell>
        </row>
        <row r="18">
          <cell r="A18">
            <v>0</v>
          </cell>
        </row>
        <row r="54">
          <cell r="H54">
            <v>1</v>
          </cell>
        </row>
      </sheetData>
      <sheetData sheetId="30" refreshError="1">
        <row r="51">
          <cell r="J51">
            <v>273.01505908236925</v>
          </cell>
        </row>
      </sheetData>
      <sheetData sheetId="31" refreshError="1">
        <row r="4">
          <cell r="Z4">
            <v>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Event entry"/>
      <sheetName val="Scouts 2010"/>
      <sheetName val="Rides 2010"/>
      <sheetName val="Lookup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>
            <v>1</v>
          </cell>
          <cell r="B1" t="str">
            <v>MON</v>
          </cell>
        </row>
        <row r="2">
          <cell r="A2">
            <v>2</v>
          </cell>
          <cell r="B2" t="str">
            <v>TUE</v>
          </cell>
        </row>
        <row r="3">
          <cell r="A3">
            <v>3</v>
          </cell>
          <cell r="B3" t="str">
            <v>WED</v>
          </cell>
        </row>
        <row r="4">
          <cell r="A4">
            <v>4</v>
          </cell>
          <cell r="B4" t="str">
            <v>THU</v>
          </cell>
        </row>
        <row r="5">
          <cell r="A5">
            <v>5</v>
          </cell>
          <cell r="B5" t="str">
            <v>FRI</v>
          </cell>
        </row>
        <row r="6">
          <cell r="A6">
            <v>6</v>
          </cell>
          <cell r="B6" t="str">
            <v>SAT</v>
          </cell>
        </row>
        <row r="7">
          <cell r="A7">
            <v>7</v>
          </cell>
          <cell r="B7" t="str">
            <v>SUN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ckground REVISED"/>
      <sheetName val="Background"/>
      <sheetName val="Plan Design"/>
      <sheetName val="Example"/>
      <sheetName val="Compare Results"/>
      <sheetName val="Compare Pre-Tax"/>
      <sheetName val="Wrap Detail"/>
      <sheetName val="Output"/>
      <sheetName val="Subsidy"/>
      <sheetName val="Tier Disruption"/>
      <sheetName val="Cost V Disruptn"/>
      <sheetName val="Checks"/>
      <sheetName val="User Guide_ Read Me"/>
      <sheetName val="Current Plan Input"/>
      <sheetName val="Wrap Input"/>
      <sheetName val="Risk"/>
      <sheetName val="AWP per Participant"/>
      <sheetName val="Summary CLIENT"/>
      <sheetName val="Drug Cost per Participant"/>
      <sheetName val="Drug cost per Claim"/>
      <sheetName val="Part D Non-covered"/>
      <sheetName val="Disruption Report Input"/>
      <sheetName val="Tier Disruption Drug RX Input"/>
      <sheetName val="Tier Disruption By Member"/>
      <sheetName val="SSI_Detail"/>
      <sheetName val="Aggregated Summary"/>
      <sheetName val="RDS"/>
      <sheetName val="Macro Ranges"/>
      <sheetName val="Group_pdp"/>
      <sheetName val="Interpolation Worksheet"/>
      <sheetName val="Basic Details"/>
      <sheetName val="Cost Sharing"/>
      <sheetName val="used"/>
      <sheetName val="SSI CS Calcs"/>
      <sheetName val="Wrap CS Calcs"/>
      <sheetName val="Tier Code Reports - Claim"/>
      <sheetName val="Tier Code Reports - Drug Rx"/>
      <sheetName val="Tier Disruption Tables"/>
      <sheetName val="Client Dist Data"/>
      <sheetName val="Normative Dist Data"/>
      <sheetName val="BASIC Premiums"/>
      <sheetName val="PLUS Premiums"/>
      <sheetName val="COMPLETE Premiums"/>
      <sheetName val="AgRx 20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3">
          <cell r="L13">
            <v>18822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2 Rando Plan"/>
      <sheetName val="timeclock"/>
      <sheetName val="Projects"/>
      <sheetName val="Remember Me"/>
      <sheetName val="Sub"/>
      <sheetName val="Sub (woof)"/>
      <sheetName val="No Sub"/>
      <sheetName val="EGWP Clients"/>
      <sheetName val="P PBA PB"/>
      <sheetName val="PTO stuff"/>
      <sheetName val="【Ǆ【ㄨヶ㞄　L【ㄨヶ_x0008__x0000__x0008__x0000_က_x0000__x0000_ཱ_x0000_ച_x000f__x0000__x0010__x0000__x000f__x0000__x0004__x0000_㊀ᙴ"/>
      <sheetName val="Sheet1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ckground"/>
      <sheetName val="Plan Design"/>
      <sheetName val="Example"/>
      <sheetName val="Compare Results"/>
      <sheetName val="Compare Pre-Tax"/>
      <sheetName val="Wrap Detail"/>
      <sheetName val="Output"/>
      <sheetName val="Subsidy"/>
      <sheetName val="Tier Disruption"/>
      <sheetName val="Cost V Disruptn"/>
      <sheetName val="Checks"/>
      <sheetName val="User Guide_ Read Me"/>
      <sheetName val="Current Plan Input"/>
      <sheetName val="Wrap Input"/>
      <sheetName val="Risk"/>
      <sheetName val="AWP per Participant"/>
      <sheetName val="Summary CLIENT"/>
      <sheetName val="Drug Cost per Participant"/>
      <sheetName val="Drug cost per Claim"/>
      <sheetName val="Part D Non-covered"/>
      <sheetName val="Disruption Report Input"/>
      <sheetName val="Tier Disruption Drug RX Input"/>
      <sheetName val="Tier Disruption By Member"/>
      <sheetName val="SSI_Detail"/>
      <sheetName val="Aggregated Summary"/>
      <sheetName val="RDS"/>
      <sheetName val="Macro Ranges"/>
      <sheetName val="Group_pdp"/>
      <sheetName val="Interpolation Worksheet"/>
      <sheetName val="Basic Details"/>
      <sheetName val="Cost Sharing"/>
      <sheetName val="used"/>
      <sheetName val="SSI CS Calcs"/>
      <sheetName val="Wrap CS Calcs"/>
      <sheetName val="Tier Code Reports - Claim"/>
      <sheetName val="Tier Code Reports - Drug Rx"/>
      <sheetName val="Tier Disruption Tables"/>
      <sheetName val="Client Dist Data"/>
      <sheetName val="Normative Dist Data"/>
      <sheetName val="BASIC Premiums"/>
      <sheetName val="PLUS Premiums"/>
      <sheetName val="COMPLETE Premiums"/>
      <sheetName val="AgRx 20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D13">
            <v>12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g 2011"/>
      <sheetName val="Top picks"/>
      <sheetName val="planner"/>
      <sheetName val="RUSA Completed events"/>
      <sheetName val="Repeated Events"/>
      <sheetName val="R12"/>
      <sheetName val="Ultra Randonneur"/>
      <sheetName val="R5000"/>
      <sheetName val="Monday"/>
      <sheetName val="Wednesday"/>
      <sheetName val="Friday"/>
      <sheetName val="Log 2010"/>
      <sheetName val="Log 2009"/>
      <sheetName val="Log 2008"/>
      <sheetName val="GRR 1200km"/>
      <sheetName val="Grand Canyon 678km"/>
      <sheetName val="Inputs"/>
    </sheetNames>
    <sheetDataSet>
      <sheetData sheetId="0" refreshError="1"/>
      <sheetData sheetId="1" refreshError="1"/>
      <sheetData sheetId="2" refreshError="1"/>
      <sheetData sheetId="3" refreshError="1">
        <row r="8">
          <cell r="A8">
            <v>39459</v>
          </cell>
          <cell r="B8" t="str">
            <v>ACP Brevet</v>
          </cell>
          <cell r="C8" t="str">
            <v>Casa Grande</v>
          </cell>
          <cell r="D8">
            <v>200</v>
          </cell>
          <cell r="E8" t="str">
            <v>Casa Grande 200km</v>
          </cell>
        </row>
        <row r="9">
          <cell r="A9">
            <v>39718</v>
          </cell>
          <cell r="B9" t="str">
            <v>Brevet</v>
          </cell>
          <cell r="C9" t="str">
            <v>Ride Across Tennessee</v>
          </cell>
          <cell r="D9">
            <v>250</v>
          </cell>
          <cell r="E9" t="str">
            <v>Ride Across Tennessee 250km</v>
          </cell>
        </row>
        <row r="10">
          <cell r="A10">
            <v>39753</v>
          </cell>
          <cell r="B10" t="str">
            <v>Brevet</v>
          </cell>
          <cell r="C10" t="str">
            <v>Heart of Arizona</v>
          </cell>
          <cell r="D10">
            <v>200</v>
          </cell>
          <cell r="E10" t="str">
            <v>Heart of Arizona 200km</v>
          </cell>
        </row>
        <row r="11">
          <cell r="A11">
            <v>39767</v>
          </cell>
          <cell r="B11" t="str">
            <v>Brevet</v>
          </cell>
          <cell r="C11" t="str">
            <v>Mt Lemmon</v>
          </cell>
          <cell r="D11">
            <v>200</v>
          </cell>
          <cell r="E11" t="str">
            <v>Mt Lemmon 200km</v>
          </cell>
        </row>
        <row r="12">
          <cell r="A12">
            <v>39816</v>
          </cell>
          <cell r="B12" t="str">
            <v>ACP Brevet</v>
          </cell>
          <cell r="C12" t="str">
            <v>Casa Grande</v>
          </cell>
          <cell r="D12">
            <v>200</v>
          </cell>
          <cell r="E12" t="str">
            <v>Casa Grande 200km</v>
          </cell>
        </row>
        <row r="13">
          <cell r="A13">
            <v>39851</v>
          </cell>
          <cell r="B13" t="str">
            <v>ACP Brevet</v>
          </cell>
          <cell r="C13" t="str">
            <v>Saguaro National Forest</v>
          </cell>
          <cell r="D13">
            <v>300</v>
          </cell>
          <cell r="E13" t="str">
            <v>Saguaro National Forest 300km</v>
          </cell>
        </row>
        <row r="14">
          <cell r="A14">
            <v>39865</v>
          </cell>
          <cell r="B14" t="str">
            <v>ACP Brevet</v>
          </cell>
          <cell r="C14" t="str">
            <v>Russian River</v>
          </cell>
          <cell r="D14">
            <v>300</v>
          </cell>
          <cell r="E14" t="str">
            <v>Russian River 300km</v>
          </cell>
        </row>
        <row r="15">
          <cell r="A15">
            <v>39879</v>
          </cell>
          <cell r="B15" t="str">
            <v>ACP Brevet</v>
          </cell>
          <cell r="C15" t="str">
            <v>Arivaca</v>
          </cell>
          <cell r="D15">
            <v>400</v>
          </cell>
          <cell r="E15" t="str">
            <v>Arivaca 400km</v>
          </cell>
        </row>
        <row r="16">
          <cell r="A16">
            <v>39907</v>
          </cell>
          <cell r="B16" t="str">
            <v>ACP Brevet</v>
          </cell>
          <cell r="C16" t="str">
            <v>Oceanside</v>
          </cell>
          <cell r="D16">
            <v>600</v>
          </cell>
          <cell r="E16" t="str">
            <v>Oceanside 600km</v>
          </cell>
        </row>
        <row r="17">
          <cell r="A17">
            <v>39921</v>
          </cell>
          <cell r="B17" t="str">
            <v>Fleche</v>
          </cell>
          <cell r="C17" t="str">
            <v>Press the Fleche</v>
          </cell>
          <cell r="D17">
            <v>360</v>
          </cell>
          <cell r="E17" t="str">
            <v>Press the Fleche 360km</v>
          </cell>
        </row>
        <row r="18">
          <cell r="A18">
            <v>39956</v>
          </cell>
          <cell r="B18" t="str">
            <v>Brevet</v>
          </cell>
          <cell r="C18" t="str">
            <v>Globe - Show Low</v>
          </cell>
          <cell r="D18">
            <v>200</v>
          </cell>
          <cell r="E18" t="str">
            <v>Globe - Show Low 200km</v>
          </cell>
        </row>
        <row r="19">
          <cell r="A19">
            <v>39957</v>
          </cell>
          <cell r="B19" t="str">
            <v>Brevet</v>
          </cell>
          <cell r="C19" t="str">
            <v>Show Low - Globe</v>
          </cell>
          <cell r="D19">
            <v>200</v>
          </cell>
          <cell r="E19" t="str">
            <v>Show Low - Globe 200km</v>
          </cell>
        </row>
        <row r="20">
          <cell r="A20">
            <v>39970</v>
          </cell>
          <cell r="B20" t="str">
            <v>Permanent</v>
          </cell>
          <cell r="C20" t="str">
            <v>Tall Pines</v>
          </cell>
          <cell r="D20">
            <v>200</v>
          </cell>
          <cell r="E20" t="str">
            <v>Tall Pines 200km</v>
          </cell>
        </row>
        <row r="21">
          <cell r="A21">
            <v>39984</v>
          </cell>
          <cell r="B21" t="str">
            <v>ACP Brevet</v>
          </cell>
          <cell r="C21" t="str">
            <v>Bryce Canyon</v>
          </cell>
          <cell r="D21">
            <v>200</v>
          </cell>
          <cell r="E21" t="str">
            <v>Bryce Canyon 200km</v>
          </cell>
        </row>
        <row r="22">
          <cell r="A22">
            <v>40000</v>
          </cell>
          <cell r="B22" t="str">
            <v>ACP Brevet</v>
          </cell>
          <cell r="C22" t="str">
            <v>Gold Rush</v>
          </cell>
          <cell r="D22">
            <v>1000</v>
          </cell>
          <cell r="E22" t="str">
            <v>Gold Rush 1000km</v>
          </cell>
        </row>
        <row r="23">
          <cell r="A23">
            <v>40000</v>
          </cell>
          <cell r="B23" t="str">
            <v>ACP Brevet</v>
          </cell>
          <cell r="C23" t="str">
            <v>Gold Rush</v>
          </cell>
          <cell r="D23">
            <v>200</v>
          </cell>
          <cell r="E23" t="str">
            <v>Gold Rush 200km</v>
          </cell>
        </row>
        <row r="24">
          <cell r="A24">
            <v>40026</v>
          </cell>
          <cell r="B24" t="str">
            <v>Brevet</v>
          </cell>
          <cell r="C24" t="str">
            <v>Santa Anna River Trail</v>
          </cell>
          <cell r="D24">
            <v>200</v>
          </cell>
          <cell r="E24" t="str">
            <v>Santa Anna River Trail 200km</v>
          </cell>
        </row>
        <row r="25">
          <cell r="A25">
            <v>40040</v>
          </cell>
          <cell r="B25" t="str">
            <v>Permanent</v>
          </cell>
          <cell r="C25" t="str">
            <v>Grand Canyon Tour</v>
          </cell>
          <cell r="D25">
            <v>678</v>
          </cell>
          <cell r="E25" t="str">
            <v>Grand Canyon Tour 678km</v>
          </cell>
        </row>
        <row r="26">
          <cell r="A26">
            <v>40054</v>
          </cell>
          <cell r="B26" t="str">
            <v>Brevet</v>
          </cell>
          <cell r="C26" t="str">
            <v>SLO to Moorpark</v>
          </cell>
          <cell r="D26">
            <v>300</v>
          </cell>
          <cell r="E26" t="str">
            <v>SLO to Moorpark 300km</v>
          </cell>
        </row>
        <row r="27">
          <cell r="A27">
            <v>40075</v>
          </cell>
          <cell r="B27" t="str">
            <v>Brevet</v>
          </cell>
          <cell r="C27" t="str">
            <v>Simi Valley to Encinitas</v>
          </cell>
          <cell r="D27">
            <v>400</v>
          </cell>
          <cell r="E27" t="str">
            <v>Simi Valley to Encinitas 400km</v>
          </cell>
        </row>
        <row r="28">
          <cell r="A28">
            <v>40103</v>
          </cell>
          <cell r="B28" t="str">
            <v>Brevet</v>
          </cell>
          <cell r="C28" t="str">
            <v>Salinas to Oxnard</v>
          </cell>
          <cell r="D28">
            <v>600</v>
          </cell>
          <cell r="E28" t="str">
            <v>Salinas to Oxnard 600km</v>
          </cell>
        </row>
        <row r="29">
          <cell r="A29">
            <v>40124</v>
          </cell>
          <cell r="B29" t="str">
            <v>Brevet</v>
          </cell>
          <cell r="C29" t="str">
            <v>Heart of Arizona</v>
          </cell>
          <cell r="D29">
            <v>200</v>
          </cell>
          <cell r="E29" t="str">
            <v>Heart of Arizona 200km</v>
          </cell>
        </row>
        <row r="30">
          <cell r="A30">
            <v>40129</v>
          </cell>
          <cell r="B30" t="str">
            <v>Brevet</v>
          </cell>
          <cell r="C30" t="str">
            <v>Mt Lemmon</v>
          </cell>
          <cell r="D30">
            <v>200</v>
          </cell>
          <cell r="E30" t="str">
            <v>Mt Lemmon 200km</v>
          </cell>
        </row>
        <row r="31">
          <cell r="A31">
            <v>40152</v>
          </cell>
          <cell r="B31" t="str">
            <v>Permanent</v>
          </cell>
          <cell r="C31" t="str">
            <v>Desert Mountain</v>
          </cell>
          <cell r="D31">
            <v>319</v>
          </cell>
          <cell r="E31" t="str">
            <v>Desert Mountain 319km</v>
          </cell>
        </row>
        <row r="32">
          <cell r="A32">
            <v>40180</v>
          </cell>
          <cell r="B32" t="str">
            <v>ACP Brevet</v>
          </cell>
          <cell r="C32" t="str">
            <v>Casa Grande</v>
          </cell>
          <cell r="D32">
            <v>200</v>
          </cell>
          <cell r="E32" t="str">
            <v>Casa Grande 200km</v>
          </cell>
        </row>
        <row r="33">
          <cell r="A33">
            <v>40227</v>
          </cell>
          <cell r="B33" t="str">
            <v>Permanent</v>
          </cell>
          <cell r="C33" t="str">
            <v>Top of the World</v>
          </cell>
          <cell r="D33">
            <v>202</v>
          </cell>
          <cell r="E33" t="str">
            <v>Top of the World 202km</v>
          </cell>
        </row>
        <row r="34">
          <cell r="A34">
            <v>40278</v>
          </cell>
          <cell r="B34" t="str">
            <v>Permanent</v>
          </cell>
          <cell r="C34" t="str">
            <v>Sun Valley</v>
          </cell>
          <cell r="D34">
            <v>202</v>
          </cell>
          <cell r="E34" t="str">
            <v>Sun Valley 202km</v>
          </cell>
        </row>
        <row r="35">
          <cell r="A35">
            <v>40341</v>
          </cell>
          <cell r="B35" t="str">
            <v>ACP Brevet</v>
          </cell>
          <cell r="C35" t="str">
            <v>SLO to Moorpark</v>
          </cell>
          <cell r="D35">
            <v>300</v>
          </cell>
          <cell r="E35" t="str">
            <v>SLO to Moorpark 300km</v>
          </cell>
        </row>
        <row r="36">
          <cell r="A36">
            <v>40551</v>
          </cell>
          <cell r="B36" t="str">
            <v>ACP Brevet</v>
          </cell>
          <cell r="C36" t="str">
            <v>Casa Grande</v>
          </cell>
          <cell r="D36">
            <v>200</v>
          </cell>
          <cell r="E36" t="str">
            <v>Casa Grande 200km</v>
          </cell>
        </row>
        <row r="37">
          <cell r="A37">
            <v>40571</v>
          </cell>
          <cell r="B37" t="str">
            <v>ACP Brevet</v>
          </cell>
          <cell r="C37" t="str">
            <v>Saguaro National Forest</v>
          </cell>
          <cell r="D37">
            <v>300</v>
          </cell>
          <cell r="E37" t="str">
            <v>Saguaro National Forest 300km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>
            <v>1</v>
          </cell>
          <cell r="B1" t="str">
            <v>Sunday</v>
          </cell>
        </row>
        <row r="2">
          <cell r="A2">
            <v>2</v>
          </cell>
          <cell r="B2" t="str">
            <v>Monday</v>
          </cell>
        </row>
        <row r="3">
          <cell r="A3">
            <v>3</v>
          </cell>
          <cell r="B3" t="str">
            <v>Tuesday</v>
          </cell>
        </row>
        <row r="4">
          <cell r="A4">
            <v>4</v>
          </cell>
          <cell r="B4" t="str">
            <v>Wednesday</v>
          </cell>
        </row>
        <row r="5">
          <cell r="A5">
            <v>5</v>
          </cell>
          <cell r="B5" t="str">
            <v>Thursday</v>
          </cell>
        </row>
        <row r="6">
          <cell r="A6">
            <v>6</v>
          </cell>
          <cell r="B6" t="str">
            <v>Friday</v>
          </cell>
        </row>
        <row r="7">
          <cell r="A7">
            <v>7</v>
          </cell>
          <cell r="B7" t="str">
            <v>Saturday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ckground"/>
      <sheetName val="Plan Design"/>
      <sheetName val="Example"/>
      <sheetName val="Compare Results"/>
      <sheetName val="Compare Pre-Tax"/>
      <sheetName val="Wrap Detail"/>
      <sheetName val="Output"/>
      <sheetName val="Subsidy"/>
      <sheetName val="Tier Disruption"/>
      <sheetName val="Cost V Disruptn"/>
      <sheetName val="Checks"/>
      <sheetName val="User Guide_ Read Me"/>
      <sheetName val="Current Plan Input"/>
      <sheetName val="Wrap Input"/>
      <sheetName val="Risk"/>
      <sheetName val="AWP per Participant"/>
      <sheetName val="Summary CLIENT"/>
      <sheetName val="Drug Cost per Participant"/>
      <sheetName val="Drug cost per Claim"/>
      <sheetName val="Part D Non-covered"/>
      <sheetName val="Disruption Report Input"/>
      <sheetName val="Tier Disruption Drug RX Input"/>
      <sheetName val="Tier Disruption By Member"/>
      <sheetName val="SSI_Detail"/>
      <sheetName val="Aggregated Summary"/>
      <sheetName val="RDS"/>
      <sheetName val="Macro Ranges"/>
      <sheetName val="Group_pdp"/>
      <sheetName val="Interpolation Worksheet"/>
      <sheetName val="Basic Details"/>
      <sheetName val="Cost Sharing"/>
      <sheetName val="used"/>
      <sheetName val="SSI CS Calcs"/>
      <sheetName val="Wrap CS Calcs"/>
      <sheetName val="Tier Code Reports - Claim"/>
      <sheetName val="Tier Code Reports - Drug Rx"/>
      <sheetName val="Tier Disruption Tables"/>
      <sheetName val="Client Dist Data"/>
      <sheetName val="Normative Dist Data"/>
      <sheetName val="BASIC Premiums"/>
      <sheetName val="PLUS Premiums"/>
      <sheetName val="COMPLETE Premiums"/>
      <sheetName val="AgRx 20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>
        <row r="13">
          <cell r="D13">
            <v>312.46156430382086</v>
          </cell>
        </row>
      </sheetData>
      <sheetData sheetId="30">
        <row r="51">
          <cell r="J51">
            <v>312.46156430382086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3"/>
  <sheetViews>
    <sheetView tabSelected="1" zoomScaleNormal="100" workbookViewId="0">
      <pane ySplit="2" topLeftCell="A3" activePane="bottomLeft" state="frozen"/>
      <selection pane="bottomLeft" sqref="A1:D1"/>
    </sheetView>
  </sheetViews>
  <sheetFormatPr defaultRowHeight="15.75"/>
  <cols>
    <col min="1" max="1" width="6.5" style="35" customWidth="1"/>
    <col min="2" max="2" width="4.625" bestFit="1" customWidth="1"/>
    <col min="3" max="3" width="5.25" bestFit="1" customWidth="1"/>
    <col min="4" max="4" width="40" customWidth="1"/>
  </cols>
  <sheetData>
    <row r="1" spans="1:5" ht="34.5" customHeight="1" thickBot="1">
      <c r="A1" s="51" t="s">
        <v>78</v>
      </c>
      <c r="B1" s="52"/>
      <c r="C1" s="52"/>
      <c r="D1" s="53"/>
      <c r="E1" s="47"/>
    </row>
    <row r="2" spans="1:5" ht="16.5" thickBot="1">
      <c r="A2" s="48" t="s">
        <v>20</v>
      </c>
      <c r="B2" s="49" t="s">
        <v>3</v>
      </c>
      <c r="C2" s="49" t="s">
        <v>4</v>
      </c>
      <c r="D2" s="50" t="s">
        <v>19</v>
      </c>
    </row>
    <row r="3" spans="1:5" ht="48" thickBot="1">
      <c r="A3" s="38">
        <v>0</v>
      </c>
      <c r="B3" s="28"/>
      <c r="C3" s="29">
        <v>0</v>
      </c>
      <c r="D3" s="40" t="s">
        <v>18</v>
      </c>
    </row>
    <row r="4" spans="1:5">
      <c r="A4" s="37">
        <v>0</v>
      </c>
      <c r="B4" s="26" t="s">
        <v>1</v>
      </c>
      <c r="C4" s="25">
        <f>A5-A4</f>
        <v>2.4</v>
      </c>
      <c r="D4" s="27" t="s">
        <v>26</v>
      </c>
    </row>
    <row r="5" spans="1:5">
      <c r="A5" s="36">
        <v>2.4</v>
      </c>
      <c r="B5" s="23" t="s">
        <v>1</v>
      </c>
      <c r="C5" s="22">
        <f t="shared" ref="C5:C61" si="0">A6-A5</f>
        <v>2.3000000000000003</v>
      </c>
      <c r="D5" s="21" t="s">
        <v>27</v>
      </c>
    </row>
    <row r="6" spans="1:5">
      <c r="A6" s="36">
        <v>4.7</v>
      </c>
      <c r="B6" s="23" t="s">
        <v>1</v>
      </c>
      <c r="C6" s="22">
        <f t="shared" si="0"/>
        <v>2.3999999999999995</v>
      </c>
      <c r="D6" s="21" t="s">
        <v>28</v>
      </c>
    </row>
    <row r="7" spans="1:5">
      <c r="A7" s="36">
        <v>7.1</v>
      </c>
      <c r="B7" s="24" t="s">
        <v>5</v>
      </c>
      <c r="C7" s="22">
        <f t="shared" si="0"/>
        <v>7.5</v>
      </c>
      <c r="D7" s="21" t="s">
        <v>21</v>
      </c>
    </row>
    <row r="8" spans="1:5">
      <c r="A8" s="36">
        <v>14.6</v>
      </c>
      <c r="B8" s="23" t="s">
        <v>15</v>
      </c>
      <c r="C8" s="22">
        <f t="shared" si="0"/>
        <v>0.40000000000000036</v>
      </c>
      <c r="D8" s="21" t="s">
        <v>16</v>
      </c>
    </row>
    <row r="9" spans="1:5">
      <c r="A9" s="36">
        <v>15</v>
      </c>
      <c r="B9" s="23" t="s">
        <v>0</v>
      </c>
      <c r="C9" s="22">
        <f t="shared" si="0"/>
        <v>9.6000000000000014</v>
      </c>
      <c r="D9" s="21" t="s">
        <v>36</v>
      </c>
    </row>
    <row r="10" spans="1:5" ht="16.5" thickBot="1">
      <c r="A10" s="39">
        <v>24.6</v>
      </c>
      <c r="B10" s="31" t="s">
        <v>1</v>
      </c>
      <c r="C10" s="30">
        <f t="shared" si="0"/>
        <v>3.8999999999999986</v>
      </c>
      <c r="D10" s="32" t="s">
        <v>69</v>
      </c>
    </row>
    <row r="11" spans="1:5" ht="48" thickBot="1">
      <c r="A11" s="38">
        <v>28.5</v>
      </c>
      <c r="B11" s="34"/>
      <c r="C11" s="29">
        <f t="shared" si="0"/>
        <v>0</v>
      </c>
      <c r="D11" s="40" t="s">
        <v>75</v>
      </c>
    </row>
    <row r="12" spans="1:5">
      <c r="A12" s="37">
        <v>28.5</v>
      </c>
      <c r="B12" s="33" t="s">
        <v>17</v>
      </c>
      <c r="C12" s="25">
        <f t="shared" si="0"/>
        <v>2</v>
      </c>
      <c r="D12" s="27" t="s">
        <v>44</v>
      </c>
    </row>
    <row r="13" spans="1:5">
      <c r="A13" s="36">
        <v>30.5</v>
      </c>
      <c r="B13" s="23" t="s">
        <v>0</v>
      </c>
      <c r="C13" s="25">
        <f t="shared" si="0"/>
        <v>3</v>
      </c>
      <c r="D13" s="21" t="s">
        <v>37</v>
      </c>
    </row>
    <row r="14" spans="1:5">
      <c r="A14" s="36">
        <v>33.5</v>
      </c>
      <c r="B14" s="23" t="s">
        <v>77</v>
      </c>
      <c r="C14" s="25">
        <f t="shared" si="0"/>
        <v>0.10000000000000142</v>
      </c>
      <c r="D14" s="54" t="s">
        <v>76</v>
      </c>
    </row>
    <row r="15" spans="1:5">
      <c r="A15" s="36">
        <v>33.6</v>
      </c>
      <c r="B15" s="24" t="s">
        <v>0</v>
      </c>
      <c r="C15" s="25">
        <f t="shared" si="0"/>
        <v>2.5</v>
      </c>
      <c r="D15" s="21" t="s">
        <v>38</v>
      </c>
    </row>
    <row r="16" spans="1:5">
      <c r="A16" s="36">
        <v>36.1</v>
      </c>
      <c r="B16" s="24" t="s">
        <v>5</v>
      </c>
      <c r="C16" s="22">
        <f t="shared" si="0"/>
        <v>0.10000000000000142</v>
      </c>
      <c r="D16" s="41" t="s">
        <v>45</v>
      </c>
    </row>
    <row r="17" spans="1:4">
      <c r="A17" s="36">
        <v>36.200000000000003</v>
      </c>
      <c r="B17" s="24" t="s">
        <v>5</v>
      </c>
      <c r="C17" s="22">
        <f t="shared" si="0"/>
        <v>15.199999999999996</v>
      </c>
      <c r="D17" s="41" t="s">
        <v>22</v>
      </c>
    </row>
    <row r="18" spans="1:4">
      <c r="A18" s="36">
        <v>51.4</v>
      </c>
      <c r="B18" s="23" t="s">
        <v>1</v>
      </c>
      <c r="C18" s="22">
        <f t="shared" si="0"/>
        <v>0.20000000000000284</v>
      </c>
      <c r="D18" s="41" t="s">
        <v>50</v>
      </c>
    </row>
    <row r="19" spans="1:4">
      <c r="A19" s="36">
        <v>51.6</v>
      </c>
      <c r="B19" s="24" t="s">
        <v>5</v>
      </c>
      <c r="C19" s="22">
        <f t="shared" si="0"/>
        <v>8</v>
      </c>
      <c r="D19" s="41" t="s">
        <v>23</v>
      </c>
    </row>
    <row r="20" spans="1:4">
      <c r="A20" s="36">
        <v>59.6</v>
      </c>
      <c r="B20" s="23" t="s">
        <v>0</v>
      </c>
      <c r="C20" s="22">
        <f t="shared" si="0"/>
        <v>1.1999999999999957</v>
      </c>
      <c r="D20" s="41" t="s">
        <v>51</v>
      </c>
    </row>
    <row r="21" spans="1:4">
      <c r="A21" s="36">
        <v>60.8</v>
      </c>
      <c r="B21" s="23" t="s">
        <v>1</v>
      </c>
      <c r="C21" s="22">
        <f t="shared" si="0"/>
        <v>1.8000000000000043</v>
      </c>
      <c r="D21" s="41" t="s">
        <v>29</v>
      </c>
    </row>
    <row r="22" spans="1:4">
      <c r="A22" s="36">
        <v>62.6</v>
      </c>
      <c r="B22" s="24" t="s">
        <v>5</v>
      </c>
      <c r="C22" s="22">
        <f t="shared" si="0"/>
        <v>0.79999999999999716</v>
      </c>
      <c r="D22" s="41" t="s">
        <v>52</v>
      </c>
    </row>
    <row r="23" spans="1:4">
      <c r="A23" s="36">
        <v>63.4</v>
      </c>
      <c r="B23" s="23" t="s">
        <v>1</v>
      </c>
      <c r="C23" s="22">
        <f t="shared" si="0"/>
        <v>0.10000000000000142</v>
      </c>
      <c r="D23" s="41" t="s">
        <v>30</v>
      </c>
    </row>
    <row r="24" spans="1:4">
      <c r="A24" s="36">
        <v>63.5</v>
      </c>
      <c r="B24" s="24" t="s">
        <v>0</v>
      </c>
      <c r="C24" s="22">
        <f t="shared" si="0"/>
        <v>0.39999999999999858</v>
      </c>
      <c r="D24" s="41" t="s">
        <v>39</v>
      </c>
    </row>
    <row r="25" spans="1:4">
      <c r="A25" s="36">
        <v>63.9</v>
      </c>
      <c r="B25" s="23" t="s">
        <v>0</v>
      </c>
      <c r="C25" s="22">
        <f t="shared" si="0"/>
        <v>0.50000000000000711</v>
      </c>
      <c r="D25" s="41" t="s">
        <v>53</v>
      </c>
    </row>
    <row r="26" spans="1:4" ht="16.5" thickBot="1">
      <c r="A26" s="39">
        <v>64.400000000000006</v>
      </c>
      <c r="B26" s="31" t="s">
        <v>1</v>
      </c>
      <c r="C26" s="30">
        <f t="shared" si="0"/>
        <v>0</v>
      </c>
      <c r="D26" s="43" t="s">
        <v>54</v>
      </c>
    </row>
    <row r="27" spans="1:4" ht="48" thickBot="1">
      <c r="A27" s="38">
        <v>64.400000000000006</v>
      </c>
      <c r="B27" s="28" t="s">
        <v>1</v>
      </c>
      <c r="C27" s="29">
        <f t="shared" si="0"/>
        <v>9.9999999999994316E-2</v>
      </c>
      <c r="D27" s="40" t="s">
        <v>73</v>
      </c>
    </row>
    <row r="28" spans="1:4">
      <c r="A28" s="37">
        <v>64.5</v>
      </c>
      <c r="B28" s="26" t="s">
        <v>2</v>
      </c>
      <c r="C28" s="25">
        <f t="shared" si="0"/>
        <v>0</v>
      </c>
      <c r="D28" s="44" t="s">
        <v>70</v>
      </c>
    </row>
    <row r="29" spans="1:4">
      <c r="A29" s="36">
        <v>64.5</v>
      </c>
      <c r="B29" s="23" t="s">
        <v>1</v>
      </c>
      <c r="C29" s="22">
        <f t="shared" si="0"/>
        <v>2.4000000000000057</v>
      </c>
      <c r="D29" s="41" t="s">
        <v>31</v>
      </c>
    </row>
    <row r="30" spans="1:4">
      <c r="A30" s="36">
        <v>66.900000000000006</v>
      </c>
      <c r="B30" s="23" t="s">
        <v>0</v>
      </c>
      <c r="C30" s="22">
        <f t="shared" si="0"/>
        <v>9.9999999999994316E-2</v>
      </c>
      <c r="D30" s="41" t="s">
        <v>55</v>
      </c>
    </row>
    <row r="31" spans="1:4">
      <c r="A31" s="36">
        <v>67</v>
      </c>
      <c r="B31" s="24" t="s">
        <v>5</v>
      </c>
      <c r="C31" s="22">
        <f t="shared" si="0"/>
        <v>0.70000000000000284</v>
      </c>
      <c r="D31" s="41" t="s">
        <v>46</v>
      </c>
    </row>
    <row r="32" spans="1:4" ht="31.5">
      <c r="A32" s="36">
        <v>67.7</v>
      </c>
      <c r="B32" s="23" t="s">
        <v>1</v>
      </c>
      <c r="C32" s="22">
        <f t="shared" si="0"/>
        <v>0.5</v>
      </c>
      <c r="D32" s="46" t="s">
        <v>71</v>
      </c>
    </row>
    <row r="33" spans="1:4" s="1" customFormat="1">
      <c r="A33" s="36">
        <v>68.2</v>
      </c>
      <c r="B33" s="23" t="s">
        <v>1</v>
      </c>
      <c r="C33" s="22">
        <f t="shared" si="0"/>
        <v>0</v>
      </c>
      <c r="D33" s="41" t="s">
        <v>32</v>
      </c>
    </row>
    <row r="34" spans="1:4" s="1" customFormat="1">
      <c r="A34" s="36">
        <v>68.2</v>
      </c>
      <c r="B34" s="24" t="s">
        <v>5</v>
      </c>
      <c r="C34" s="22">
        <f t="shared" si="0"/>
        <v>0.59999999999999432</v>
      </c>
      <c r="D34" s="42" t="s">
        <v>24</v>
      </c>
    </row>
    <row r="35" spans="1:4">
      <c r="A35" s="36">
        <v>68.8</v>
      </c>
      <c r="B35" s="24" t="s">
        <v>5</v>
      </c>
      <c r="C35" s="22">
        <f t="shared" si="0"/>
        <v>0.10000000000000853</v>
      </c>
      <c r="D35" s="42" t="s">
        <v>72</v>
      </c>
    </row>
    <row r="36" spans="1:4">
      <c r="A36" s="36">
        <v>68.900000000000006</v>
      </c>
      <c r="B36" s="24" t="s">
        <v>5</v>
      </c>
      <c r="C36" s="22">
        <f t="shared" si="0"/>
        <v>4.3999999999999915</v>
      </c>
      <c r="D36" s="41" t="s">
        <v>47</v>
      </c>
    </row>
    <row r="37" spans="1:4">
      <c r="A37" s="36">
        <v>73.3</v>
      </c>
      <c r="B37" s="23" t="s">
        <v>0</v>
      </c>
      <c r="C37" s="22">
        <f t="shared" si="0"/>
        <v>1</v>
      </c>
      <c r="D37" s="41" t="s">
        <v>56</v>
      </c>
    </row>
    <row r="38" spans="1:4">
      <c r="A38" s="36">
        <v>74.3</v>
      </c>
      <c r="B38" s="23" t="s">
        <v>0</v>
      </c>
      <c r="C38" s="22">
        <f t="shared" si="0"/>
        <v>0.5</v>
      </c>
      <c r="D38" s="41" t="s">
        <v>57</v>
      </c>
    </row>
    <row r="39" spans="1:4">
      <c r="A39" s="36">
        <v>74.8</v>
      </c>
      <c r="B39" s="23" t="s">
        <v>17</v>
      </c>
      <c r="C39" s="22">
        <f t="shared" si="0"/>
        <v>0.5</v>
      </c>
      <c r="D39" s="41" t="s">
        <v>58</v>
      </c>
    </row>
    <row r="40" spans="1:4">
      <c r="A40" s="36">
        <v>75.3</v>
      </c>
      <c r="B40" s="24" t="s">
        <v>1</v>
      </c>
      <c r="C40" s="22">
        <f t="shared" si="0"/>
        <v>0.5</v>
      </c>
      <c r="D40" s="41" t="s">
        <v>33</v>
      </c>
    </row>
    <row r="41" spans="1:4">
      <c r="A41" s="36">
        <v>75.8</v>
      </c>
      <c r="B41" s="23" t="s">
        <v>0</v>
      </c>
      <c r="C41" s="22">
        <f t="shared" si="0"/>
        <v>1.6000000000000085</v>
      </c>
      <c r="D41" s="41" t="s">
        <v>59</v>
      </c>
    </row>
    <row r="42" spans="1:4">
      <c r="A42" s="36">
        <v>77.400000000000006</v>
      </c>
      <c r="B42" s="23" t="s">
        <v>0</v>
      </c>
      <c r="C42" s="22">
        <f t="shared" si="0"/>
        <v>2.5999999999999943</v>
      </c>
      <c r="D42" s="41" t="s">
        <v>60</v>
      </c>
    </row>
    <row r="43" spans="1:4">
      <c r="A43" s="36">
        <v>80</v>
      </c>
      <c r="B43" s="23" t="s">
        <v>17</v>
      </c>
      <c r="C43" s="22">
        <f t="shared" si="0"/>
        <v>2.5999999999999943</v>
      </c>
      <c r="D43" s="41" t="s">
        <v>48</v>
      </c>
    </row>
    <row r="44" spans="1:4">
      <c r="A44" s="36">
        <v>82.6</v>
      </c>
      <c r="B44" s="23" t="s">
        <v>0</v>
      </c>
      <c r="C44" s="22">
        <f t="shared" si="0"/>
        <v>8</v>
      </c>
      <c r="D44" s="41" t="s">
        <v>40</v>
      </c>
    </row>
    <row r="45" spans="1:4">
      <c r="A45" s="36">
        <v>90.6</v>
      </c>
      <c r="B45" s="23" t="s">
        <v>1</v>
      </c>
      <c r="C45" s="22">
        <f t="shared" si="0"/>
        <v>2</v>
      </c>
      <c r="D45" s="41" t="s">
        <v>34</v>
      </c>
    </row>
    <row r="46" spans="1:4">
      <c r="A46" s="36">
        <v>92.6</v>
      </c>
      <c r="B46" s="23" t="s">
        <v>0</v>
      </c>
      <c r="C46" s="22">
        <f t="shared" si="0"/>
        <v>0.5</v>
      </c>
      <c r="D46" s="41" t="s">
        <v>41</v>
      </c>
    </row>
    <row r="47" spans="1:4">
      <c r="A47" s="36">
        <v>93.1</v>
      </c>
      <c r="B47" s="23" t="s">
        <v>17</v>
      </c>
      <c r="C47" s="22">
        <f t="shared" si="0"/>
        <v>1.9000000000000057</v>
      </c>
      <c r="D47" s="41" t="s">
        <v>49</v>
      </c>
    </row>
    <row r="48" spans="1:4" ht="16.5" thickBot="1">
      <c r="A48" s="39">
        <v>95</v>
      </c>
      <c r="B48" s="31" t="s">
        <v>0</v>
      </c>
      <c r="C48" s="30">
        <f t="shared" si="0"/>
        <v>9.9999999999994316E-2</v>
      </c>
      <c r="D48" s="43" t="s">
        <v>42</v>
      </c>
    </row>
    <row r="49" spans="1:4" ht="48" thickBot="1">
      <c r="A49" s="38">
        <v>95.1</v>
      </c>
      <c r="B49" s="28" t="s">
        <v>0</v>
      </c>
      <c r="C49" s="29">
        <f t="shared" si="0"/>
        <v>0</v>
      </c>
      <c r="D49" s="45" t="s">
        <v>68</v>
      </c>
    </row>
    <row r="50" spans="1:4" ht="15.75" customHeight="1">
      <c r="A50" s="37">
        <v>95.1</v>
      </c>
      <c r="B50" s="26" t="s">
        <v>0</v>
      </c>
      <c r="C50" s="25">
        <f t="shared" si="0"/>
        <v>0.10000000000000853</v>
      </c>
      <c r="D50" s="44" t="s">
        <v>67</v>
      </c>
    </row>
    <row r="51" spans="1:4">
      <c r="A51" s="36">
        <v>95.2</v>
      </c>
      <c r="B51" s="23" t="s">
        <v>17</v>
      </c>
      <c r="C51" s="22">
        <f t="shared" si="0"/>
        <v>2.0999999999999943</v>
      </c>
      <c r="D51" s="41" t="s">
        <v>61</v>
      </c>
    </row>
    <row r="52" spans="1:4">
      <c r="A52" s="36">
        <v>97.3</v>
      </c>
      <c r="B52" s="23" t="s">
        <v>0</v>
      </c>
      <c r="C52" s="22">
        <f t="shared" si="0"/>
        <v>5.2999999999999972</v>
      </c>
      <c r="D52" s="41" t="s">
        <v>40</v>
      </c>
    </row>
    <row r="53" spans="1:4">
      <c r="A53" s="36">
        <v>102.6</v>
      </c>
      <c r="B53" s="23" t="s">
        <v>1</v>
      </c>
      <c r="C53" s="22">
        <f t="shared" si="0"/>
        <v>2.8000000000000114</v>
      </c>
      <c r="D53" s="41" t="s">
        <v>35</v>
      </c>
    </row>
    <row r="54" spans="1:4">
      <c r="A54" s="36">
        <v>105.4</v>
      </c>
      <c r="B54" s="24" t="s">
        <v>5</v>
      </c>
      <c r="C54" s="22">
        <f t="shared" si="0"/>
        <v>9.9999999999994316E-2</v>
      </c>
      <c r="D54" s="42" t="s">
        <v>25</v>
      </c>
    </row>
    <row r="55" spans="1:4">
      <c r="A55" s="36">
        <v>105.5</v>
      </c>
      <c r="B55" s="23" t="s">
        <v>17</v>
      </c>
      <c r="C55" s="22">
        <f t="shared" si="0"/>
        <v>0.90000000000000568</v>
      </c>
      <c r="D55" s="41" t="s">
        <v>62</v>
      </c>
    </row>
    <row r="56" spans="1:4">
      <c r="A56" s="36">
        <v>106.4</v>
      </c>
      <c r="B56" s="24" t="s">
        <v>5</v>
      </c>
      <c r="C56" s="22">
        <f t="shared" si="0"/>
        <v>8.8999999999999915</v>
      </c>
      <c r="D56" s="42" t="s">
        <v>63</v>
      </c>
    </row>
    <row r="57" spans="1:4">
      <c r="A57" s="36">
        <v>115.3</v>
      </c>
      <c r="B57" s="23" t="s">
        <v>0</v>
      </c>
      <c r="C57" s="22">
        <f t="shared" si="0"/>
        <v>2.1000000000000085</v>
      </c>
      <c r="D57" s="41" t="s">
        <v>64</v>
      </c>
    </row>
    <row r="58" spans="1:4">
      <c r="A58" s="36">
        <v>117.4</v>
      </c>
      <c r="B58" s="23" t="s">
        <v>0</v>
      </c>
      <c r="C58" s="22">
        <f t="shared" si="0"/>
        <v>8.1999999999999886</v>
      </c>
      <c r="D58" s="41" t="s">
        <v>43</v>
      </c>
    </row>
    <row r="59" spans="1:4">
      <c r="A59" s="36">
        <v>125.6</v>
      </c>
      <c r="B59" s="23" t="s">
        <v>17</v>
      </c>
      <c r="C59" s="22">
        <f t="shared" si="0"/>
        <v>1.2000000000000028</v>
      </c>
      <c r="D59" s="41" t="s">
        <v>65</v>
      </c>
    </row>
    <row r="60" spans="1:4">
      <c r="A60" s="36">
        <v>126.8</v>
      </c>
      <c r="B60" s="23" t="s">
        <v>1</v>
      </c>
      <c r="C60" s="22">
        <f t="shared" si="0"/>
        <v>0.10000000000000853</v>
      </c>
      <c r="D60" s="41" t="s">
        <v>31</v>
      </c>
    </row>
    <row r="61" spans="1:4" ht="16.5" thickBot="1">
      <c r="A61" s="39">
        <v>126.9</v>
      </c>
      <c r="B61" s="31" t="s">
        <v>0</v>
      </c>
      <c r="C61" s="30">
        <f t="shared" si="0"/>
        <v>9.9999999999994316E-2</v>
      </c>
      <c r="D61" s="43" t="s">
        <v>66</v>
      </c>
    </row>
    <row r="62" spans="1:4" ht="48" thickBot="1">
      <c r="A62" s="38">
        <v>127</v>
      </c>
      <c r="B62" s="28"/>
      <c r="C62" s="29"/>
      <c r="D62" s="40" t="s">
        <v>74</v>
      </c>
    </row>
    <row r="63" spans="1:4" ht="16.5" thickBot="1">
      <c r="A63" s="51" t="s">
        <v>79</v>
      </c>
      <c r="B63" s="52"/>
      <c r="C63" s="52"/>
      <c r="D63" s="53"/>
    </row>
  </sheetData>
  <mergeCells count="2">
    <mergeCell ref="A63:D63"/>
    <mergeCell ref="A1:D1"/>
  </mergeCells>
  <printOptions horizontalCentered="1"/>
  <pageMargins left="0.25" right="0.25" top="0.75" bottom="0.75" header="0.3" footer="0.3"/>
  <pageSetup fitToHeight="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6"/>
  <sheetViews>
    <sheetView topLeftCell="D1" workbookViewId="0">
      <selection activeCell="I9" sqref="I9"/>
    </sheetView>
  </sheetViews>
  <sheetFormatPr defaultRowHeight="12.75"/>
  <cols>
    <col min="1" max="1" width="4" style="8" bestFit="1" customWidth="1"/>
    <col min="2" max="2" width="43.125" style="8" bestFit="1" customWidth="1"/>
    <col min="3" max="3" width="32.625" style="8" bestFit="1" customWidth="1"/>
    <col min="4" max="4" width="10.375" style="8" bestFit="1" customWidth="1"/>
    <col min="5" max="5" width="6.625" style="9" customWidth="1"/>
    <col min="6" max="6" width="6.625" style="8" customWidth="1"/>
    <col min="7" max="7" width="10.375" style="8" bestFit="1" customWidth="1"/>
    <col min="8" max="8" width="5.625" style="9" customWidth="1"/>
    <col min="9" max="9" width="5.125" style="9" customWidth="1"/>
    <col min="10" max="10" width="8.375" style="8" customWidth="1"/>
    <col min="11" max="24" width="4.625" style="8" customWidth="1"/>
    <col min="25" max="16384" width="9" style="8"/>
  </cols>
  <sheetData>
    <row r="2" spans="1:27" s="4" customFormat="1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3" t="s">
        <v>11</v>
      </c>
      <c r="G2" s="2" t="s">
        <v>12</v>
      </c>
      <c r="H2" s="2" t="s">
        <v>13</v>
      </c>
      <c r="I2" s="2" t="s">
        <v>14</v>
      </c>
      <c r="O2" s="5">
        <v>34</v>
      </c>
      <c r="P2" s="5">
        <v>32</v>
      </c>
      <c r="Q2" s="5">
        <v>30</v>
      </c>
      <c r="R2" s="5">
        <v>28</v>
      </c>
      <c r="S2" s="5">
        <v>26</v>
      </c>
      <c r="T2" s="5">
        <v>15</v>
      </c>
      <c r="U2" s="5">
        <v>15</v>
      </c>
      <c r="V2" s="5">
        <v>15</v>
      </c>
      <c r="W2" s="5">
        <v>11.428000000000001</v>
      </c>
      <c r="X2" s="5">
        <v>13.333333333333334</v>
      </c>
      <c r="Y2" s="6">
        <v>0</v>
      </c>
      <c r="Z2" s="7">
        <v>15</v>
      </c>
      <c r="AA2" s="7">
        <v>34</v>
      </c>
    </row>
    <row r="3" spans="1:27" s="4" customFormat="1">
      <c r="A3" s="8">
        <v>1</v>
      </c>
      <c r="B3" s="8"/>
      <c r="C3" s="8"/>
      <c r="D3" s="8"/>
      <c r="E3" s="19">
        <v>0</v>
      </c>
      <c r="F3" s="10">
        <f t="shared" ref="F3:F8" si="0">ROUND(CONVERT(E3,"mi","km"),0)</f>
        <v>0</v>
      </c>
      <c r="G3" s="8"/>
      <c r="H3" s="11">
        <v>0.3125</v>
      </c>
      <c r="I3" s="12">
        <f t="shared" ref="I3:I9" si="1">CONCATENATE(TRUNC(SUM(T3:X3)),":",ROUND((SUM(T3:X3)-TRUNC(SUM(T3:X3)))*60,0))+H$3</f>
        <v>0.35416666666666669</v>
      </c>
      <c r="O3" s="5"/>
      <c r="P3" s="13"/>
      <c r="Q3" s="13"/>
      <c r="R3" s="13"/>
      <c r="S3" s="13"/>
      <c r="T3" s="14">
        <v>1</v>
      </c>
      <c r="U3" s="5"/>
      <c r="V3" s="5"/>
      <c r="W3" s="5"/>
      <c r="X3" s="5"/>
      <c r="Y3" s="6">
        <v>200.1</v>
      </c>
      <c r="Z3" s="7">
        <v>15</v>
      </c>
      <c r="AA3" s="7">
        <v>32</v>
      </c>
    </row>
    <row r="4" spans="1:27">
      <c r="A4" s="8">
        <v>2</v>
      </c>
      <c r="E4" s="19">
        <f>'CUE Sheet'!A9</f>
        <v>15</v>
      </c>
      <c r="F4" s="10">
        <f t="shared" si="0"/>
        <v>24</v>
      </c>
      <c r="G4"/>
      <c r="H4" s="15">
        <f t="shared" ref="H4:H9" si="2">CONCATENATE(TRUNC(SUM(O4:S4)),":",ROUND((SUM(O4:S4)-TRUNC(SUM(O4:S4)))*60,0))+H$3</f>
        <v>0.34166666666666667</v>
      </c>
      <c r="I4" s="12">
        <f t="shared" si="1"/>
        <v>0.37916666666666665</v>
      </c>
      <c r="K4" s="10">
        <f t="shared" ref="K4:K9" si="3">E4-E3</f>
        <v>15</v>
      </c>
      <c r="O4" s="7">
        <f t="shared" ref="O4:O12" si="4">IF($F4&lt;=200,$F4/O$2,200/O$2)</f>
        <v>0.70588235294117652</v>
      </c>
      <c r="P4" s="7">
        <f t="shared" ref="P4:P12" si="5">IF($F4&lt;200,0,IF($F4&lt;=400,($F4-200)/P$2,200/P$2))</f>
        <v>0</v>
      </c>
      <c r="Q4" s="7">
        <f t="shared" ref="Q4:Q12" si="6">IF($F4&lt;400,0,IF($F4&lt;=600,($F4-400)/Q$2,200/Q$2))</f>
        <v>0</v>
      </c>
      <c r="R4" s="7">
        <f t="shared" ref="R4:R12" si="7">IF($F4&lt;600,0,IF($F4&lt;=1000,($F4-600)/R$2,400/R$2))</f>
        <v>0</v>
      </c>
      <c r="S4" s="7">
        <f t="shared" ref="S4:S12" si="8">IF($F4&lt;1000,0,($F4-1000)/S$2)</f>
        <v>0</v>
      </c>
      <c r="T4" s="7">
        <f t="shared" ref="T4:T12" si="9">IF($F4&lt;=200,$F4/T$2,200/T$2)</f>
        <v>1.6</v>
      </c>
      <c r="U4" s="7">
        <f t="shared" ref="U4:U12" si="10">IF($F4&lt;200,0,IF($F4&lt;=400,($F4-200)/U$2,200/U$2))</f>
        <v>0</v>
      </c>
      <c r="V4" s="7">
        <f t="shared" ref="V4:V12" si="11">IF($F4&lt;400,0,IF($F4&lt;=600,($F4-400)/V$2,200/V$2))</f>
        <v>0</v>
      </c>
      <c r="W4" s="7">
        <f t="shared" ref="W4:W12" si="12">IF($F4&lt;600,0,IF($F4&lt;=1000,($F4-600)/W$2,400/W$2))</f>
        <v>0</v>
      </c>
      <c r="X4" s="7">
        <f t="shared" ref="X4:X12" si="13">IF($F4&lt;1000,0,($F4-1000)/X$2)</f>
        <v>0</v>
      </c>
      <c r="Y4" s="6">
        <v>400.1</v>
      </c>
      <c r="Z4" s="7">
        <v>15</v>
      </c>
      <c r="AA4" s="7">
        <v>30</v>
      </c>
    </row>
    <row r="5" spans="1:27">
      <c r="A5" s="8">
        <v>3</v>
      </c>
      <c r="E5" s="19">
        <f>'CUE Sheet'!A13</f>
        <v>30.5</v>
      </c>
      <c r="F5" s="10">
        <f t="shared" si="0"/>
        <v>49</v>
      </c>
      <c r="G5"/>
      <c r="H5" s="12">
        <f t="shared" si="2"/>
        <v>0.37222222222222223</v>
      </c>
      <c r="I5" s="12">
        <f t="shared" si="1"/>
        <v>0.44861111111111107</v>
      </c>
      <c r="K5" s="10">
        <f t="shared" si="3"/>
        <v>15.5</v>
      </c>
      <c r="O5" s="7">
        <f t="shared" si="4"/>
        <v>1.4411764705882353</v>
      </c>
      <c r="P5" s="7">
        <f t="shared" si="5"/>
        <v>0</v>
      </c>
      <c r="Q5" s="7">
        <f t="shared" si="6"/>
        <v>0</v>
      </c>
      <c r="R5" s="7">
        <f t="shared" si="7"/>
        <v>0</v>
      </c>
      <c r="S5" s="7">
        <f t="shared" si="8"/>
        <v>0</v>
      </c>
      <c r="T5" s="7">
        <f t="shared" si="9"/>
        <v>3.2666666666666666</v>
      </c>
      <c r="U5" s="7">
        <f t="shared" si="10"/>
        <v>0</v>
      </c>
      <c r="V5" s="7">
        <f t="shared" si="11"/>
        <v>0</v>
      </c>
      <c r="W5" s="7">
        <f t="shared" si="12"/>
        <v>0</v>
      </c>
      <c r="X5" s="7">
        <f t="shared" si="13"/>
        <v>0</v>
      </c>
      <c r="Y5" s="6">
        <v>600.1</v>
      </c>
      <c r="Z5" s="16">
        <v>11.428000000000001</v>
      </c>
      <c r="AA5" s="7">
        <v>28</v>
      </c>
    </row>
    <row r="6" spans="1:27">
      <c r="A6" s="8">
        <v>4</v>
      </c>
      <c r="E6" s="19">
        <f>'CUE Sheet'!A23</f>
        <v>63.4</v>
      </c>
      <c r="F6" s="10">
        <f t="shared" si="0"/>
        <v>102</v>
      </c>
      <c r="G6"/>
      <c r="H6" s="12">
        <f t="shared" si="2"/>
        <v>0.4375</v>
      </c>
      <c r="I6" s="12">
        <f t="shared" si="1"/>
        <v>0.59583333333333333</v>
      </c>
      <c r="K6" s="10">
        <f t="shared" si="3"/>
        <v>32.9</v>
      </c>
      <c r="O6" s="7">
        <f t="shared" si="4"/>
        <v>3</v>
      </c>
      <c r="P6" s="7">
        <f t="shared" si="5"/>
        <v>0</v>
      </c>
      <c r="Q6" s="7">
        <f t="shared" si="6"/>
        <v>0</v>
      </c>
      <c r="R6" s="7">
        <f t="shared" si="7"/>
        <v>0</v>
      </c>
      <c r="S6" s="7">
        <f t="shared" si="8"/>
        <v>0</v>
      </c>
      <c r="T6" s="7">
        <f t="shared" si="9"/>
        <v>6.8</v>
      </c>
      <c r="U6" s="7">
        <f t="shared" si="10"/>
        <v>0</v>
      </c>
      <c r="V6" s="7">
        <f t="shared" si="11"/>
        <v>0</v>
      </c>
      <c r="W6" s="7">
        <f t="shared" si="12"/>
        <v>0</v>
      </c>
      <c r="X6" s="7">
        <f t="shared" si="13"/>
        <v>0</v>
      </c>
      <c r="Y6" s="6">
        <v>1000.1</v>
      </c>
      <c r="Z6" s="16">
        <f>13+1/3</f>
        <v>13.333333333333334</v>
      </c>
      <c r="AA6" s="7">
        <v>26</v>
      </c>
    </row>
    <row r="7" spans="1:27">
      <c r="A7" s="8">
        <v>5</v>
      </c>
      <c r="E7" s="19">
        <f>'CUE Sheet'!A45</f>
        <v>90.6</v>
      </c>
      <c r="F7" s="10">
        <f t="shared" si="0"/>
        <v>146</v>
      </c>
      <c r="G7"/>
      <c r="H7" s="12">
        <f t="shared" si="2"/>
        <v>0.4916666666666667</v>
      </c>
      <c r="I7" s="18">
        <f t="shared" si="1"/>
        <v>0.71805555555555545</v>
      </c>
      <c r="K7" s="10">
        <f t="shared" si="3"/>
        <v>27.199999999999996</v>
      </c>
      <c r="O7" s="7">
        <f t="shared" si="4"/>
        <v>4.2941176470588234</v>
      </c>
      <c r="P7" s="7">
        <f t="shared" si="5"/>
        <v>0</v>
      </c>
      <c r="Q7" s="7">
        <f t="shared" si="6"/>
        <v>0</v>
      </c>
      <c r="R7" s="7">
        <f t="shared" si="7"/>
        <v>0</v>
      </c>
      <c r="S7" s="7">
        <f t="shared" si="8"/>
        <v>0</v>
      </c>
      <c r="T7" s="7">
        <f t="shared" si="9"/>
        <v>9.7333333333333325</v>
      </c>
      <c r="U7" s="7">
        <f t="shared" si="10"/>
        <v>0</v>
      </c>
      <c r="V7" s="7">
        <f t="shared" si="11"/>
        <v>0</v>
      </c>
      <c r="W7" s="7">
        <f t="shared" si="12"/>
        <v>0</v>
      </c>
      <c r="X7" s="7">
        <f t="shared" si="13"/>
        <v>0</v>
      </c>
    </row>
    <row r="8" spans="1:27">
      <c r="A8" s="8">
        <v>6</v>
      </c>
      <c r="E8" s="19">
        <f>'CUE Sheet'!A56</f>
        <v>106.4</v>
      </c>
      <c r="F8" s="10">
        <f t="shared" si="0"/>
        <v>171</v>
      </c>
      <c r="G8"/>
      <c r="H8" s="12">
        <f t="shared" si="2"/>
        <v>0.52222222222222225</v>
      </c>
      <c r="I8" s="18">
        <f t="shared" si="1"/>
        <v>0.78750000000000009</v>
      </c>
      <c r="K8" s="10">
        <f t="shared" si="3"/>
        <v>15.800000000000011</v>
      </c>
      <c r="O8" s="7">
        <f t="shared" si="4"/>
        <v>5.0294117647058822</v>
      </c>
      <c r="P8" s="7">
        <f t="shared" si="5"/>
        <v>0</v>
      </c>
      <c r="Q8" s="7">
        <f t="shared" si="6"/>
        <v>0</v>
      </c>
      <c r="R8" s="7">
        <f t="shared" si="7"/>
        <v>0</v>
      </c>
      <c r="S8" s="7">
        <f t="shared" si="8"/>
        <v>0</v>
      </c>
      <c r="T8" s="7">
        <f t="shared" si="9"/>
        <v>11.4</v>
      </c>
      <c r="U8" s="7">
        <f t="shared" si="10"/>
        <v>0</v>
      </c>
      <c r="V8" s="7">
        <f t="shared" si="11"/>
        <v>0</v>
      </c>
      <c r="W8" s="7">
        <f t="shared" si="12"/>
        <v>0</v>
      </c>
      <c r="X8" s="7">
        <f t="shared" si="13"/>
        <v>0</v>
      </c>
    </row>
    <row r="9" spans="1:27">
      <c r="A9" s="8">
        <v>8</v>
      </c>
      <c r="E9" s="19">
        <f>'CUE Sheet'!A62</f>
        <v>127</v>
      </c>
      <c r="F9" s="17">
        <v>200</v>
      </c>
      <c r="G9"/>
      <c r="H9" s="12">
        <f t="shared" si="2"/>
        <v>0.55763888888888891</v>
      </c>
      <c r="I9" s="18">
        <f t="shared" si="1"/>
        <v>0.86805555555555558</v>
      </c>
      <c r="K9" s="10">
        <f t="shared" si="3"/>
        <v>20.599999999999994</v>
      </c>
      <c r="O9" s="7">
        <f t="shared" si="4"/>
        <v>5.882352941176471</v>
      </c>
      <c r="P9" s="7">
        <f t="shared" si="5"/>
        <v>0</v>
      </c>
      <c r="Q9" s="7">
        <f t="shared" si="6"/>
        <v>0</v>
      </c>
      <c r="R9" s="7">
        <f t="shared" si="7"/>
        <v>0</v>
      </c>
      <c r="S9" s="7">
        <f t="shared" si="8"/>
        <v>0</v>
      </c>
      <c r="T9" s="7">
        <f t="shared" si="9"/>
        <v>13.333333333333334</v>
      </c>
      <c r="U9" s="7">
        <f t="shared" si="10"/>
        <v>0</v>
      </c>
      <c r="V9" s="7">
        <f t="shared" si="11"/>
        <v>0</v>
      </c>
      <c r="W9" s="7">
        <f t="shared" si="12"/>
        <v>0</v>
      </c>
      <c r="X9" s="7">
        <f t="shared" si="13"/>
        <v>0</v>
      </c>
    </row>
    <row r="10" spans="1:27">
      <c r="A10" s="8">
        <v>9</v>
      </c>
      <c r="E10" s="19"/>
      <c r="F10" s="10"/>
      <c r="H10" s="12"/>
      <c r="I10" s="18"/>
      <c r="K10" s="10"/>
      <c r="O10" s="7">
        <f t="shared" si="4"/>
        <v>0</v>
      </c>
      <c r="P10" s="7">
        <f t="shared" si="5"/>
        <v>0</v>
      </c>
      <c r="Q10" s="7">
        <f t="shared" si="6"/>
        <v>0</v>
      </c>
      <c r="R10" s="7">
        <f t="shared" si="7"/>
        <v>0</v>
      </c>
      <c r="S10" s="7">
        <f t="shared" si="8"/>
        <v>0</v>
      </c>
      <c r="T10" s="7">
        <f t="shared" si="9"/>
        <v>0</v>
      </c>
      <c r="U10" s="7">
        <f t="shared" si="10"/>
        <v>0</v>
      </c>
      <c r="V10" s="7">
        <f t="shared" si="11"/>
        <v>0</v>
      </c>
      <c r="W10" s="7">
        <f t="shared" si="12"/>
        <v>0</v>
      </c>
      <c r="X10" s="7">
        <f t="shared" si="13"/>
        <v>0</v>
      </c>
    </row>
    <row r="11" spans="1:27">
      <c r="A11" s="8">
        <v>10</v>
      </c>
      <c r="E11" s="19"/>
      <c r="F11" s="10"/>
      <c r="H11" s="12"/>
      <c r="I11" s="18"/>
      <c r="K11" s="10"/>
      <c r="L11" s="9"/>
      <c r="O11" s="7">
        <f t="shared" si="4"/>
        <v>0</v>
      </c>
      <c r="P11" s="7">
        <f t="shared" si="5"/>
        <v>0</v>
      </c>
      <c r="Q11" s="7">
        <f t="shared" si="6"/>
        <v>0</v>
      </c>
      <c r="R11" s="7">
        <f t="shared" si="7"/>
        <v>0</v>
      </c>
      <c r="S11" s="7">
        <f t="shared" si="8"/>
        <v>0</v>
      </c>
      <c r="T11" s="7">
        <f t="shared" si="9"/>
        <v>0</v>
      </c>
      <c r="U11" s="7">
        <f t="shared" si="10"/>
        <v>0</v>
      </c>
      <c r="V11" s="7">
        <f t="shared" si="11"/>
        <v>0</v>
      </c>
      <c r="W11" s="7">
        <f t="shared" si="12"/>
        <v>0</v>
      </c>
      <c r="X11" s="7">
        <f t="shared" si="13"/>
        <v>0</v>
      </c>
    </row>
    <row r="12" spans="1:27">
      <c r="A12" s="8">
        <v>11</v>
      </c>
      <c r="E12" s="19"/>
      <c r="F12" s="17"/>
      <c r="H12" s="12"/>
      <c r="I12" s="18"/>
      <c r="K12" s="10"/>
      <c r="O12" s="7">
        <f t="shared" si="4"/>
        <v>0</v>
      </c>
      <c r="P12" s="7">
        <f t="shared" si="5"/>
        <v>0</v>
      </c>
      <c r="Q12" s="7">
        <f t="shared" si="6"/>
        <v>0</v>
      </c>
      <c r="R12" s="7">
        <f t="shared" si="7"/>
        <v>0</v>
      </c>
      <c r="S12" s="7">
        <f t="shared" si="8"/>
        <v>0</v>
      </c>
      <c r="T12" s="7">
        <f t="shared" si="9"/>
        <v>0</v>
      </c>
      <c r="U12" s="7">
        <f t="shared" si="10"/>
        <v>0</v>
      </c>
      <c r="V12" s="7">
        <f t="shared" si="11"/>
        <v>0</v>
      </c>
      <c r="W12" s="7">
        <f t="shared" si="12"/>
        <v>0</v>
      </c>
      <c r="X12" s="7">
        <f t="shared" si="13"/>
        <v>0</v>
      </c>
    </row>
    <row r="13" spans="1:27">
      <c r="A13" s="8">
        <v>12</v>
      </c>
      <c r="E13" s="19"/>
      <c r="F13" s="9"/>
      <c r="J13" s="9"/>
    </row>
    <row r="14" spans="1:27">
      <c r="A14" s="8">
        <v>13</v>
      </c>
      <c r="E14" s="20"/>
    </row>
    <row r="15" spans="1:27">
      <c r="A15" s="8">
        <v>14</v>
      </c>
      <c r="E15" s="19"/>
    </row>
    <row r="16" spans="1:27">
      <c r="A16" s="8">
        <v>15</v>
      </c>
      <c r="E16" s="19"/>
      <c r="F16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CUE Sheet</vt:lpstr>
      <vt:lpstr>Sheet1 (2)</vt:lpstr>
      <vt:lpstr>'CUE Sheet'!Print_Titles</vt:lpstr>
    </vt:vector>
  </TitlesOfParts>
  <Company>Caremark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CVS</dc:creator>
  <cp:lastModifiedBy>Mike Sturgill</cp:lastModifiedBy>
  <cp:lastPrinted>2024-01-14T15:50:55Z</cp:lastPrinted>
  <dcterms:created xsi:type="dcterms:W3CDTF">2012-05-09T19:43:25Z</dcterms:created>
  <dcterms:modified xsi:type="dcterms:W3CDTF">2024-01-14T15:51:02Z</dcterms:modified>
</cp:coreProperties>
</file>